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Market\UK-S&amp;D\Balance sheets\Publications\Historic balance sheets\202526\"/>
    </mc:Choice>
  </mc:AlternateContent>
  <xr:revisionPtr revIDLastSave="0" documentId="13_ncr:1_{141BE41C-B345-48B3-862C-C79285171CEF}" xr6:coauthVersionLast="47" xr6:coauthVersionMax="47" xr10:uidLastSave="{00000000-0000-0000-0000-000000000000}"/>
  <workbookProtection workbookAlgorithmName="SHA-512" workbookHashValue="El8QKw0KXqYZVc8nxMo5oDxSUgYtQZ2o94x7ZKsgV5k/ZH++PDu1/v4Sut+elVlAnWj6ADVpFIlnJGCq70ILVg==" workbookSaltValue="9rObojicA5XzB8EhUsHqOQ==" workbookSpinCount="100000" lockStructure="1"/>
  <bookViews>
    <workbookView xWindow="28680" yWindow="-120" windowWidth="38640" windowHeight="21120" xr2:uid="{00000000-000D-0000-FFFF-FFFF00000000}"/>
  </bookViews>
  <sheets>
    <sheet name="UK supply and demand estimates" sheetId="2" r:id="rId1"/>
    <sheet name="Cumulative monthly statistics" sheetId="5" r:id="rId2"/>
  </sheets>
  <definedNames>
    <definedName name="_xlnm._FilterDatabase" localSheetId="0" hidden="1">'UK supply and demand estimates'!#REF!</definedName>
    <definedName name="_xlnm.Print_Area" localSheetId="1">'Cumulative monthly statistics'!$B$4:$M$56</definedName>
    <definedName name="_xlnm.Print_Area" localSheetId="0">'UK supply and demand estimates'!$A$1:$T$117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 i="5" l="1"/>
  <c r="L41" i="5" s="1"/>
  <c r="M40" i="5"/>
  <c r="L40" i="5"/>
  <c r="M39" i="5"/>
  <c r="L39" i="5"/>
  <c r="M38" i="5"/>
  <c r="L38" i="5" s="1"/>
  <c r="M36" i="5"/>
  <c r="L36" i="5"/>
  <c r="M35" i="5"/>
  <c r="L35" i="5"/>
  <c r="M33" i="5"/>
  <c r="L33" i="5"/>
  <c r="M29" i="5"/>
  <c r="L29" i="5"/>
  <c r="M28" i="5"/>
  <c r="L28" i="5"/>
  <c r="M27" i="5"/>
  <c r="L27" i="5"/>
  <c r="M26" i="5"/>
  <c r="L26" i="5"/>
  <c r="M25" i="5"/>
  <c r="L25" i="5"/>
  <c r="M24" i="5"/>
  <c r="L24" i="5"/>
  <c r="M22" i="5"/>
  <c r="L22" i="5"/>
  <c r="M21" i="5"/>
  <c r="L21" i="5"/>
  <c r="M20" i="5"/>
  <c r="L20" i="5"/>
  <c r="M19" i="5"/>
  <c r="L19" i="5"/>
  <c r="M18" i="5"/>
  <c r="L18" i="5"/>
  <c r="M17" i="5"/>
  <c r="L17" i="5"/>
  <c r="M16" i="5"/>
  <c r="L16" i="5"/>
  <c r="M15" i="5"/>
  <c r="L15" i="5"/>
  <c r="M14" i="5"/>
  <c r="L14" i="5"/>
  <c r="M12" i="5"/>
  <c r="L12" i="5"/>
  <c r="M11" i="5"/>
  <c r="L11" i="5"/>
  <c r="G35" i="2" l="1"/>
  <c r="G34" i="2"/>
  <c r="O55" i="2"/>
  <c r="F55" i="2"/>
  <c r="G55" i="2"/>
  <c r="E55" i="2"/>
  <c r="E34" i="2"/>
  <c r="F34" i="2"/>
  <c r="F35" i="2"/>
  <c r="E35" i="2"/>
  <c r="I33" i="2" l="1"/>
  <c r="J91" i="2"/>
  <c r="J73" i="2"/>
  <c r="J40" i="2"/>
  <c r="R40" i="2"/>
  <c r="R14" i="2"/>
  <c r="I91" i="2"/>
  <c r="I73" i="2"/>
  <c r="Q14" i="2"/>
  <c r="Q40" i="2"/>
  <c r="I40" i="2"/>
  <c r="P14" i="2"/>
  <c r="Q27" i="2" l="1"/>
  <c r="L27" i="2"/>
  <c r="I78" i="2" l="1"/>
  <c r="I79" i="2" s="1"/>
  <c r="I98" i="2" l="1"/>
  <c r="K79" i="2"/>
  <c r="I82" i="2"/>
  <c r="K82" i="2" s="1"/>
  <c r="R53" i="2"/>
  <c r="R47" i="2"/>
  <c r="R45" i="2"/>
  <c r="R43" i="2"/>
  <c r="R42" i="2"/>
  <c r="R41" i="2"/>
  <c r="J54" i="2"/>
  <c r="J53" i="2"/>
  <c r="J50" i="2"/>
  <c r="J45" i="2"/>
  <c r="J42" i="2"/>
  <c r="J46" i="2"/>
  <c r="J48" i="2"/>
  <c r="J49" i="2"/>
  <c r="R17" i="2"/>
  <c r="R16" i="2"/>
  <c r="J25" i="2"/>
  <c r="J24" i="2"/>
  <c r="J19" i="2"/>
  <c r="J20" i="2"/>
  <c r="K75" i="2"/>
  <c r="K76" i="2"/>
  <c r="K78" i="2"/>
  <c r="K80" i="2"/>
  <c r="J75" i="2"/>
  <c r="J76" i="2"/>
  <c r="J78" i="2"/>
  <c r="J80" i="2"/>
  <c r="J81" i="2"/>
  <c r="J84" i="2"/>
  <c r="J85" i="2"/>
  <c r="R49" i="2"/>
  <c r="R48" i="2"/>
  <c r="K22" i="2" l="1"/>
  <c r="S42" i="2"/>
  <c r="D44" i="2"/>
  <c r="I93" i="2"/>
  <c r="K15" i="2"/>
  <c r="I106" i="2"/>
  <c r="Q18" i="2"/>
  <c r="S47" i="2"/>
  <c r="S54" i="2"/>
  <c r="S29" i="2"/>
  <c r="K26" i="2"/>
  <c r="I99" i="2"/>
  <c r="I100" i="2"/>
  <c r="I103" i="2"/>
  <c r="J82" i="2"/>
  <c r="K19" i="2"/>
  <c r="K20" i="2"/>
  <c r="K17" i="2"/>
  <c r="K50" i="2"/>
  <c r="S49" i="2"/>
  <c r="K25" i="2"/>
  <c r="K16" i="2"/>
  <c r="S26" i="2"/>
  <c r="S53" i="2"/>
  <c r="S46" i="2"/>
  <c r="R54" i="2"/>
  <c r="S24" i="2"/>
  <c r="S48" i="2"/>
  <c r="S50" i="2"/>
  <c r="K24" i="2"/>
  <c r="J79" i="2"/>
  <c r="S45" i="2"/>
  <c r="S41" i="2"/>
  <c r="K53" i="2"/>
  <c r="K54" i="2"/>
  <c r="J41" i="2"/>
  <c r="K45" i="2"/>
  <c r="Q44" i="2"/>
  <c r="R50" i="2"/>
  <c r="Q51" i="2"/>
  <c r="S43" i="2"/>
  <c r="R46" i="2"/>
  <c r="K41" i="2"/>
  <c r="S17" i="2"/>
  <c r="S16" i="2"/>
  <c r="R15" i="2"/>
  <c r="R24" i="2"/>
  <c r="S15" i="2"/>
  <c r="R26" i="2"/>
  <c r="S32" i="2"/>
  <c r="R25" i="2"/>
  <c r="S25" i="2"/>
  <c r="J15" i="2"/>
  <c r="I18" i="2"/>
  <c r="J26" i="2"/>
  <c r="J16" i="2"/>
  <c r="J17" i="2"/>
  <c r="J22" i="2"/>
  <c r="Q52" i="2" l="1"/>
  <c r="G106" i="2" l="1"/>
  <c r="K106" i="2" s="1"/>
  <c r="G33" i="2"/>
  <c r="F33" i="2"/>
  <c r="O44" i="2"/>
  <c r="S44" i="2" s="1"/>
  <c r="E44" i="2"/>
  <c r="C108" i="2"/>
  <c r="D106" i="2"/>
  <c r="D105" i="2"/>
  <c r="D103" i="2"/>
  <c r="D100" i="2"/>
  <c r="D99" i="2"/>
  <c r="J98" i="2"/>
  <c r="G98" i="2"/>
  <c r="K98" i="2" s="1"/>
  <c r="F98" i="2"/>
  <c r="E98" i="2"/>
  <c r="D98" i="2"/>
  <c r="D96" i="2"/>
  <c r="D94" i="2"/>
  <c r="D93" i="2"/>
  <c r="D92" i="2"/>
  <c r="K91" i="2"/>
  <c r="H91" i="2"/>
  <c r="G91" i="2"/>
  <c r="G90" i="2"/>
  <c r="F90" i="2"/>
  <c r="E90" i="2"/>
  <c r="D90" i="2"/>
  <c r="D89" i="2"/>
  <c r="K73" i="2"/>
  <c r="H73" i="2"/>
  <c r="G73" i="2"/>
  <c r="G72" i="2"/>
  <c r="F72" i="2"/>
  <c r="E72" i="2"/>
  <c r="D72" i="2"/>
  <c r="D71" i="2"/>
  <c r="L51" i="2"/>
  <c r="L44" i="2"/>
  <c r="F44" i="2"/>
  <c r="S40" i="2"/>
  <c r="P40" i="2"/>
  <c r="O40" i="2"/>
  <c r="K40" i="2"/>
  <c r="H40" i="2"/>
  <c r="G40" i="2"/>
  <c r="P39" i="2"/>
  <c r="O39" i="2"/>
  <c r="N39" i="2"/>
  <c r="M39" i="2"/>
  <c r="L39" i="2"/>
  <c r="H39" i="2"/>
  <c r="G39" i="2"/>
  <c r="F39" i="2"/>
  <c r="E39" i="2"/>
  <c r="D39" i="2"/>
  <c r="L38" i="2"/>
  <c r="D38" i="2"/>
  <c r="D107" i="2"/>
  <c r="D27" i="2"/>
  <c r="L18" i="2"/>
  <c r="D18" i="2"/>
  <c r="S14" i="2"/>
  <c r="O14" i="2"/>
  <c r="P13" i="2"/>
  <c r="O13" i="2"/>
  <c r="N13" i="2"/>
  <c r="M13" i="2"/>
  <c r="L13" i="2"/>
  <c r="L12" i="2"/>
  <c r="I74" i="2" l="1"/>
  <c r="D95" i="2"/>
  <c r="M18" i="2"/>
  <c r="F107" i="2"/>
  <c r="G93" i="2"/>
  <c r="K93" i="2" s="1"/>
  <c r="E33" i="2"/>
  <c r="F92" i="2"/>
  <c r="G94" i="2"/>
  <c r="E94" i="2"/>
  <c r="E100" i="2"/>
  <c r="E93" i="2"/>
  <c r="G92" i="2"/>
  <c r="F94" i="2"/>
  <c r="E106" i="2"/>
  <c r="M44" i="2"/>
  <c r="E105" i="2"/>
  <c r="F93" i="2"/>
  <c r="J18" i="2"/>
  <c r="E92" i="2"/>
  <c r="D28" i="2"/>
  <c r="G44" i="2"/>
  <c r="G18" i="2"/>
  <c r="K18" i="2" s="1"/>
  <c r="J100" i="2"/>
  <c r="F105" i="2"/>
  <c r="N18" i="2"/>
  <c r="E96" i="2"/>
  <c r="F106" i="2"/>
  <c r="N44" i="2"/>
  <c r="L52" i="2"/>
  <c r="F100" i="2"/>
  <c r="E103" i="2"/>
  <c r="J93" i="2"/>
  <c r="O18" i="2"/>
  <c r="S18" i="2" s="1"/>
  <c r="R44" i="2"/>
  <c r="G100" i="2"/>
  <c r="K100" i="2" s="1"/>
  <c r="F103" i="2"/>
  <c r="R18" i="2"/>
  <c r="E51" i="2"/>
  <c r="E52" i="2" s="1"/>
  <c r="E99" i="2"/>
  <c r="G103" i="2"/>
  <c r="F99" i="2"/>
  <c r="M27" i="2"/>
  <c r="E27" i="2"/>
  <c r="G99" i="2"/>
  <c r="K99" i="2" s="1"/>
  <c r="G105" i="2"/>
  <c r="E18" i="2"/>
  <c r="J99" i="2"/>
  <c r="F18" i="2"/>
  <c r="E97" i="2"/>
  <c r="M51" i="2"/>
  <c r="K103" i="2" l="1"/>
  <c r="G109" i="2"/>
  <c r="I92" i="2"/>
  <c r="J74" i="2"/>
  <c r="I77" i="2"/>
  <c r="K74" i="2"/>
  <c r="G107" i="2"/>
  <c r="E107" i="2"/>
  <c r="E28" i="2"/>
  <c r="G95" i="2"/>
  <c r="E95" i="2"/>
  <c r="F95" i="2"/>
  <c r="M52" i="2"/>
  <c r="E101" i="2"/>
  <c r="J92" i="2"/>
  <c r="J77" i="2" l="1"/>
  <c r="I83" i="2"/>
  <c r="K77" i="2"/>
  <c r="K92" i="2"/>
  <c r="E102" i="2"/>
  <c r="E109" i="2" s="1"/>
  <c r="E108" i="2" s="1"/>
  <c r="J83" i="2" l="1"/>
  <c r="I86" i="2"/>
  <c r="K83" i="2"/>
  <c r="K86" i="2" l="1"/>
  <c r="J86" i="2"/>
  <c r="G96" i="2"/>
  <c r="G51" i="2"/>
  <c r="G52" i="2" l="1"/>
  <c r="O51" i="2"/>
  <c r="O27" i="2"/>
  <c r="N27" i="2"/>
  <c r="N51" i="2"/>
  <c r="N52" i="2" s="1"/>
  <c r="O52" i="2" l="1"/>
  <c r="S51" i="2"/>
  <c r="F97" i="2"/>
  <c r="G97" i="2"/>
  <c r="G27" i="2"/>
  <c r="S52" i="2" l="1"/>
  <c r="G28" i="2"/>
  <c r="G101" i="2"/>
  <c r="G102" i="2" l="1"/>
  <c r="F51" i="2"/>
  <c r="F52" i="2" s="1"/>
  <c r="G108" i="2" l="1"/>
  <c r="F96" i="2"/>
  <c r="F101" i="2" s="1"/>
  <c r="F102" i="2" s="1"/>
  <c r="F27" i="2"/>
  <c r="F28" i="2" s="1"/>
  <c r="F109" i="2" l="1"/>
  <c r="F108" i="2" s="1"/>
  <c r="R51" i="2" l="1"/>
  <c r="R52" i="2" l="1"/>
  <c r="R19" i="2" l="1"/>
  <c r="I96" i="2"/>
  <c r="S19" i="2"/>
  <c r="K96" i="2" l="1"/>
  <c r="J96" i="2"/>
  <c r="S23" i="2" l="1"/>
  <c r="R23" i="2"/>
  <c r="J23" i="2"/>
  <c r="K23" i="2"/>
  <c r="J47" i="2"/>
  <c r="I51" i="2"/>
  <c r="K47" i="2"/>
  <c r="D51" i="2"/>
  <c r="D52" i="2" s="1"/>
  <c r="D97" i="2"/>
  <c r="D101" i="2" s="1"/>
  <c r="D102" i="2" s="1"/>
  <c r="D108" i="2" s="1"/>
  <c r="J51" i="2" l="1"/>
  <c r="K51" i="2"/>
  <c r="S21" i="2"/>
  <c r="R21" i="2"/>
  <c r="S27" i="2" l="1"/>
  <c r="R27" i="2"/>
  <c r="I97" i="2"/>
  <c r="I27" i="2"/>
  <c r="K21" i="2"/>
  <c r="J21" i="2"/>
  <c r="I28" i="2" l="1"/>
  <c r="I34" i="2" s="1"/>
  <c r="K27" i="2"/>
  <c r="J27" i="2"/>
  <c r="I101" i="2"/>
  <c r="K97" i="2"/>
  <c r="J97" i="2"/>
  <c r="S28" i="2"/>
  <c r="K101" i="2" l="1"/>
  <c r="J101" i="2"/>
  <c r="S34" i="2"/>
  <c r="S33" i="2" l="1"/>
  <c r="S31" i="2"/>
  <c r="I44" i="2" l="1"/>
  <c r="J43" i="2"/>
  <c r="I94" i="2"/>
  <c r="K43" i="2"/>
  <c r="K94" i="2" l="1"/>
  <c r="I95" i="2"/>
  <c r="J94" i="2"/>
  <c r="J44" i="2"/>
  <c r="I52" i="2"/>
  <c r="K44" i="2"/>
  <c r="I102" i="2" l="1"/>
  <c r="K95" i="2"/>
  <c r="J95" i="2"/>
  <c r="J52" i="2"/>
  <c r="K52" i="2"/>
  <c r="I105" i="2" l="1"/>
  <c r="K105" i="2" s="1"/>
  <c r="I108" i="2"/>
  <c r="K102" i="2"/>
  <c r="K108" i="2" l="1"/>
  <c r="I107" i="2"/>
  <c r="K107" i="2" s="1"/>
</calcChain>
</file>

<file path=xl/sharedStrings.xml><?xml version="1.0" encoding="utf-8"?>
<sst xmlns="http://schemas.openxmlformats.org/spreadsheetml/2006/main" count="334" uniqueCount="132">
  <si>
    <t>Appendix I</t>
  </si>
  <si>
    <t>Links connect to relevant Defra/AHDB data pages</t>
  </si>
  <si>
    <t>Thousand tonnes</t>
  </si>
  <si>
    <t>WHEAT</t>
  </si>
  <si>
    <t>BARLEY</t>
  </si>
  <si>
    <t>%</t>
  </si>
  <si>
    <t>change</t>
  </si>
  <si>
    <t>average</t>
  </si>
  <si>
    <t>estimate</t>
  </si>
  <si>
    <t>(1)</t>
  </si>
  <si>
    <t>(2)</t>
  </si>
  <si>
    <t>(3)</t>
  </si>
  <si>
    <t>Imports</t>
  </si>
  <si>
    <t>(4)</t>
  </si>
  <si>
    <t>(5)</t>
  </si>
  <si>
    <t>(5a)</t>
  </si>
  <si>
    <t>(of which home grown)</t>
  </si>
  <si>
    <t>n/a</t>
  </si>
  <si>
    <t>(6)</t>
  </si>
  <si>
    <t>(6a)</t>
  </si>
  <si>
    <t>(6b)</t>
  </si>
  <si>
    <t>(6c)</t>
  </si>
  <si>
    <t>(7)</t>
  </si>
  <si>
    <t>(8)</t>
  </si>
  <si>
    <t>Other</t>
  </si>
  <si>
    <t>(9)</t>
  </si>
  <si>
    <t>(10)</t>
  </si>
  <si>
    <t>Balance (4) - (9)</t>
  </si>
  <si>
    <t>(11)</t>
  </si>
  <si>
    <t>(12)</t>
  </si>
  <si>
    <t>(13)</t>
  </si>
  <si>
    <t>(14)</t>
  </si>
  <si>
    <t>(15)</t>
  </si>
  <si>
    <t>(16)</t>
  </si>
  <si>
    <t>(17)</t>
  </si>
  <si>
    <t>Residual (10)-(11)-(13)</t>
  </si>
  <si>
    <t>MAIZE</t>
  </si>
  <si>
    <t>OATS</t>
  </si>
  <si>
    <t>Seed</t>
  </si>
  <si>
    <t>Other (h)</t>
  </si>
  <si>
    <t>Exportable surplus</t>
  </si>
  <si>
    <t>Continued over the page</t>
  </si>
  <si>
    <t>(5+6)</t>
  </si>
  <si>
    <t>(5a+6a)</t>
  </si>
  <si>
    <t xml:space="preserve">TOTAL CEREALS </t>
  </si>
  <si>
    <t>H&amp;I (wheat, barley, maize, oats) (h)</t>
  </si>
  <si>
    <t>(5a +6a)</t>
  </si>
  <si>
    <t>Exports</t>
  </si>
  <si>
    <t>Due to rounding, totals may not agree with the sum of individual items</t>
  </si>
  <si>
    <t xml:space="preserve">(a) These are revised during the year. Figures rounded to the nearest 1000 tonnes. </t>
  </si>
  <si>
    <t>* Change not meaningful</t>
  </si>
  <si>
    <t>Source: AHDB, Defra</t>
  </si>
  <si>
    <t>July to June crop years</t>
  </si>
  <si>
    <t>Residual (10)-(11)-(12)</t>
  </si>
  <si>
    <t>Opening stocks</t>
  </si>
  <si>
    <t>Total availability</t>
  </si>
  <si>
    <t>(of which compounders)</t>
  </si>
  <si>
    <t>(of which integrated poultry units)</t>
  </si>
  <si>
    <t>Total domestic consumption</t>
  </si>
  <si>
    <t>Human and industrial consumption</t>
  </si>
  <si>
    <t>Usage as animal feed</t>
  </si>
  <si>
    <t>Commercial end-season stocks</t>
  </si>
  <si>
    <t>H&amp;I and animal feed</t>
  </si>
  <si>
    <t>Intervention stocks</t>
  </si>
  <si>
    <t>Animal feed (wheat, barley, maize oats) (h)</t>
  </si>
  <si>
    <t>Other cereals (H&amp;I and animal feed)</t>
  </si>
  <si>
    <t>Estimated operating stock requirement (wheat &amp; barley only)</t>
  </si>
  <si>
    <t>(18)</t>
  </si>
  <si>
    <t>Surplus available for either export or free stock (10)-(12)-(14)-(18)</t>
  </si>
  <si>
    <t>2022/23</t>
  </si>
  <si>
    <t>Production</t>
  </si>
  <si>
    <t>2023/24</t>
  </si>
  <si>
    <t>2024/25</t>
  </si>
  <si>
    <t xml:space="preserve">Human and industrial consumption </t>
  </si>
  <si>
    <t xml:space="preserve">Usage as animal feed (b) </t>
  </si>
  <si>
    <t xml:space="preserve">(b) Animal feed usage has been split by sector. Note, other users are only included in the total. </t>
  </si>
  <si>
    <t>(c) Seed numbers have been updated based on a number of assumptions, calculated for the purposes of the balance sheets only.</t>
  </si>
  <si>
    <t>Seed (c)</t>
  </si>
  <si>
    <t>Exports (d)</t>
  </si>
  <si>
    <t>Intervention stocks (d)</t>
  </si>
  <si>
    <t>Commercial end-season stocks (d)</t>
  </si>
  <si>
    <t>(of which estimated operating stock requirement) (e)</t>
  </si>
  <si>
    <t>(d) Split of exports, intervention and total commercial end-season stocks only published for historical seasons.</t>
  </si>
  <si>
    <t>(e) Estimated operating stocks requirement is a calculated estimate of the minimum tonnage that users of grain require to get through to a point at which new crop can be utilised.</t>
  </si>
  <si>
    <t>Free stock for wheat and barley</t>
  </si>
  <si>
    <t>UK CEREAL SUPPLY AND DEMAND ESTIMATES (a)</t>
  </si>
  <si>
    <t>(f) Free stock is the stock available after both exports and estimated operating stock requireqents have been fulfilled.</t>
  </si>
  <si>
    <t>2020/21</t>
  </si>
  <si>
    <t>2025/26</t>
  </si>
  <si>
    <t>on 24/25</t>
  </si>
  <si>
    <t>(of which free stock) (f)</t>
  </si>
  <si>
    <r>
      <t xml:space="preserve">OTHER CEREALS </t>
    </r>
    <r>
      <rPr>
        <sz val="11"/>
        <color theme="0"/>
        <rFont val="Arial"/>
        <family val="2"/>
      </rPr>
      <t>(g)</t>
    </r>
  </si>
  <si>
    <t>(g) Includes mainly rye, triticale and mixed grain.</t>
  </si>
  <si>
    <t>Jan-26</t>
  </si>
  <si>
    <t>Absolute</t>
  </si>
  <si>
    <t>*</t>
  </si>
  <si>
    <t>Mar-26</t>
  </si>
  <si>
    <t>Estimates made in March 2026</t>
  </si>
  <si>
    <t>Appendix II</t>
  </si>
  <si>
    <t>CUMULATIVE MONTHLY STATISTICS</t>
  </si>
  <si>
    <t>Usage of cereals by processors, external trade and stocks</t>
  </si>
  <si>
    <t>Situation as at end of January 2026</t>
  </si>
  <si>
    <t>2020/21 to 2024/25</t>
  </si>
  <si>
    <t>2021/22</t>
  </si>
  <si>
    <t>% Change</t>
  </si>
  <si>
    <t>Actual Change</t>
  </si>
  <si>
    <t>30 weeks</t>
  </si>
  <si>
    <t xml:space="preserve">   Usage</t>
  </si>
  <si>
    <r>
      <t xml:space="preserve">Flour millers </t>
    </r>
    <r>
      <rPr>
        <b/>
        <vertAlign val="superscript"/>
        <sz val="11"/>
        <color rgb="FF575756"/>
        <rFont val="Arial"/>
        <family val="2"/>
      </rPr>
      <t>(1)</t>
    </r>
  </si>
  <si>
    <t>of which home-grown</t>
  </si>
  <si>
    <t>of which imported</t>
  </si>
  <si>
    <t>Brewers, maltsters and distillers</t>
  </si>
  <si>
    <r>
      <t xml:space="preserve">Animal Feed Processors </t>
    </r>
    <r>
      <rPr>
        <b/>
        <vertAlign val="superscript"/>
        <sz val="11"/>
        <color rgb="FF575756"/>
        <rFont val="Arial"/>
        <family val="2"/>
      </rPr>
      <t>(2)</t>
    </r>
  </si>
  <si>
    <t>of which feed compounders</t>
  </si>
  <si>
    <t>of which integrated poultry units</t>
  </si>
  <si>
    <t xml:space="preserve">   Imports</t>
  </si>
  <si>
    <r>
      <t xml:space="preserve">From July </t>
    </r>
    <r>
      <rPr>
        <b/>
        <vertAlign val="superscript"/>
        <sz val="11"/>
        <color rgb="FF575756"/>
        <rFont val="Arial"/>
        <family val="2"/>
      </rPr>
      <t>(3)</t>
    </r>
  </si>
  <si>
    <t xml:space="preserve">   Exports</t>
  </si>
  <si>
    <t>**</t>
  </si>
  <si>
    <r>
      <t xml:space="preserve">Human and Industrial </t>
    </r>
    <r>
      <rPr>
        <b/>
        <vertAlign val="superscript"/>
        <sz val="11"/>
        <color rgb="FF575756"/>
        <rFont val="Arial"/>
        <family val="2"/>
      </rPr>
      <t>(4)</t>
    </r>
  </si>
  <si>
    <r>
      <t xml:space="preserve">Human and Industrial </t>
    </r>
    <r>
      <rPr>
        <b/>
        <vertAlign val="superscript"/>
        <sz val="11"/>
        <color rgb="FF575756"/>
        <rFont val="Arial"/>
        <family val="2"/>
      </rPr>
      <t>(5)</t>
    </r>
  </si>
  <si>
    <t>Source: AHDB, Defra, HMRC</t>
  </si>
  <si>
    <r>
      <rPr>
        <vertAlign val="superscript"/>
        <sz val="11"/>
        <color rgb="FF575756"/>
        <rFont val="Arial"/>
        <family val="2"/>
      </rPr>
      <t>(1)</t>
    </r>
    <r>
      <rPr>
        <sz val="11"/>
        <color rgb="FF575756"/>
        <rFont val="Arial"/>
        <family val="2"/>
      </rPr>
      <t xml:space="preserve"> Includes bioethanol and starch usage; </t>
    </r>
    <r>
      <rPr>
        <vertAlign val="superscript"/>
        <sz val="11"/>
        <color rgb="FF575756"/>
        <rFont val="Arial"/>
        <family val="2"/>
      </rPr>
      <t>(2)</t>
    </r>
    <r>
      <rPr>
        <sz val="11"/>
        <color rgb="FF575756"/>
        <rFont val="Arial"/>
        <family val="2"/>
      </rPr>
      <t xml:space="preserve"> Great Britain only; </t>
    </r>
    <r>
      <rPr>
        <vertAlign val="superscript"/>
        <sz val="11"/>
        <color rgb="FF575756"/>
        <rFont val="Arial"/>
        <family val="2"/>
      </rPr>
      <t>(3)</t>
    </r>
    <r>
      <rPr>
        <sz val="11"/>
        <color rgb="FF575756"/>
        <rFont val="Arial"/>
        <family val="2"/>
      </rPr>
      <t xml:space="preserve"> HMRC; </t>
    </r>
    <r>
      <rPr>
        <vertAlign val="superscript"/>
        <sz val="11"/>
        <color rgb="FF575756"/>
        <rFont val="Arial"/>
        <family val="2"/>
      </rPr>
      <t>(4)</t>
    </r>
    <r>
      <rPr>
        <sz val="11"/>
        <color rgb="FF575756"/>
        <rFont val="Arial"/>
        <family val="2"/>
      </rPr>
      <t xml:space="preserve"> Data no longer available. For quarterly data to end of 2019/20, please access using historic balance sheets; </t>
    </r>
    <r>
      <rPr>
        <vertAlign val="superscript"/>
        <sz val="11"/>
        <color rgb="FF575756"/>
        <rFont val="Arial"/>
        <family val="2"/>
      </rPr>
      <t>(5)</t>
    </r>
    <r>
      <rPr>
        <sz val="11"/>
        <color rgb="FF575756"/>
        <rFont val="Arial"/>
        <family val="2"/>
      </rPr>
      <t xml:space="preserve"> Oat milled data published quarterly.  Data displayed as at end-December (26 weeks).</t>
    </r>
  </si>
  <si>
    <t xml:space="preserve">* Changes not meaningful; **Insufficient sample to produce robust figure; </t>
  </si>
  <si>
    <t>Notes</t>
  </si>
  <si>
    <t>Due to rounding, totals may not agree with the sum of the individual items.</t>
  </si>
  <si>
    <t>There are 53 weeks in the statistical year 2024. In order to incorporate the change January 2024 was increased to a 5 week period compared to 4 weeks in 2023.</t>
  </si>
  <si>
    <t>There are 53 weeks in the statistical year 2020. In order to incorporate the change January 2020 was increased to a 5 week period compared to 4 weeks in 2019.</t>
  </si>
  <si>
    <t>Figures in Appendix II were updated on 13 March 2026. The data above may differ from the most recent published data.</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</si>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</sst>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_-;\-#,##0_-;\-_-"/>
    <numFmt numFmtId="166" formatCode="0E+00"/>
    <numFmt numFmtId="167" formatCode="0.000"/>
    <numFmt numFmtId="168" formatCode="0.0%"/>
  </numFmts>
  <fonts count="56">
    <font>
      <sz val="11"/>
      <color theme="1"/>
      <name val="Calibri"/>
      <family val="2"/>
      <scheme val="minor"/>
    </font>
    <font>
      <sz val="11"/>
      <color theme="1"/>
      <name val="Calibri"/>
      <family val="2"/>
      <scheme val="minor"/>
    </font>
    <font>
      <sz val="8"/>
      <name val="GillSans"/>
      <family val="2"/>
    </font>
    <font>
      <sz val="10"/>
      <name val="GillSans"/>
      <family val="2"/>
    </font>
    <font>
      <b/>
      <sz val="14"/>
      <color rgb="FF0090D4"/>
      <name val="Ubuntu"/>
      <family val="2"/>
    </font>
    <font>
      <sz val="8"/>
      <name val="Arial"/>
      <family val="2"/>
    </font>
    <font>
      <sz val="10"/>
      <name val="Arial"/>
      <family val="2"/>
    </font>
    <font>
      <b/>
      <sz val="18"/>
      <color rgb="FF0090D4"/>
      <name val="Ubuntu"/>
      <family val="2"/>
    </font>
    <font>
      <b/>
      <sz val="16"/>
      <color rgb="FF0090D4"/>
      <name val="Ubuntu"/>
      <family val="2"/>
    </font>
    <font>
      <b/>
      <i/>
      <sz val="12"/>
      <color theme="0"/>
      <name val="Arial"/>
      <family val="2"/>
    </font>
    <font>
      <sz val="11"/>
      <name val="Arial"/>
      <family val="2"/>
    </font>
    <font>
      <sz val="11"/>
      <color rgb="FFFF0000"/>
      <name val="Arial"/>
      <family val="2"/>
    </font>
    <font>
      <sz val="10"/>
      <color rgb="FFFF0000"/>
      <name val="GillSans"/>
      <family val="2"/>
    </font>
    <font>
      <u/>
      <sz val="9"/>
      <color theme="10"/>
      <name val="Arial"/>
      <family val="2"/>
    </font>
    <font>
      <b/>
      <sz val="11"/>
      <color rgb="FFFF0000"/>
      <name val="Arial"/>
      <family val="2"/>
    </font>
    <font>
      <b/>
      <sz val="10"/>
      <color rgb="FFFF0000"/>
      <name val="GillSans"/>
      <family val="2"/>
    </font>
    <font>
      <b/>
      <sz val="10"/>
      <color rgb="FFFF0000"/>
      <name val="GillSans"/>
    </font>
    <font>
      <sz val="11"/>
      <color theme="1"/>
      <name val="Arial"/>
      <family val="2"/>
    </font>
    <font>
      <b/>
      <i/>
      <sz val="11"/>
      <color theme="1"/>
      <name val="Arial"/>
      <family val="2"/>
    </font>
    <font>
      <sz val="10"/>
      <color theme="1"/>
      <name val="GillSans"/>
      <family val="2"/>
    </font>
    <font>
      <sz val="8"/>
      <color theme="1"/>
      <name val="Arial"/>
      <family val="2"/>
    </font>
    <font>
      <sz val="10"/>
      <color theme="1"/>
      <name val="Arial"/>
      <family val="2"/>
    </font>
    <font>
      <i/>
      <sz val="11"/>
      <color theme="1"/>
      <name val="GillSans"/>
      <family val="2"/>
    </font>
    <font>
      <sz val="8"/>
      <color theme="1"/>
      <name val="GillSans"/>
      <family val="2"/>
    </font>
    <font>
      <b/>
      <sz val="11"/>
      <color theme="0"/>
      <name val="Arial"/>
      <family val="2"/>
    </font>
    <font>
      <sz val="11"/>
      <color rgb="FF575756"/>
      <name val="Arial"/>
      <family val="2"/>
    </font>
    <font>
      <b/>
      <sz val="11"/>
      <color rgb="FF575756"/>
      <name val="Arial"/>
      <family val="2"/>
    </font>
    <font>
      <sz val="11"/>
      <color theme="0"/>
      <name val="Arial"/>
      <family val="2"/>
    </font>
    <font>
      <u/>
      <sz val="11"/>
      <color rgb="FF575756"/>
      <name val="Arial"/>
      <family val="2"/>
    </font>
    <font>
      <b/>
      <sz val="10"/>
      <color rgb="FF575756"/>
      <name val="Arial"/>
      <family val="2"/>
    </font>
    <font>
      <b/>
      <sz val="12.65"/>
      <color rgb="FF575756"/>
      <name val="Arial"/>
      <family val="2"/>
    </font>
    <font>
      <b/>
      <sz val="14"/>
      <color rgb="FF575756"/>
      <name val="Arial"/>
      <family val="2"/>
    </font>
    <font>
      <b/>
      <u/>
      <sz val="11"/>
      <color rgb="FF575756"/>
      <name val="Arial"/>
      <family val="2"/>
    </font>
    <font>
      <sz val="10"/>
      <color rgb="FF95C11F"/>
      <name val="Calibri Light"/>
      <family val="2"/>
      <scheme val="major"/>
    </font>
    <font>
      <sz val="10"/>
      <color theme="1"/>
      <name val="Calibri"/>
      <family val="2"/>
      <scheme val="minor"/>
    </font>
    <font>
      <b/>
      <sz val="10"/>
      <name val="GillSans"/>
      <family val="2"/>
    </font>
    <font>
      <sz val="11"/>
      <color rgb="FFFF0000"/>
      <name val="Calibri"/>
      <family val="2"/>
      <scheme val="minor"/>
    </font>
    <font>
      <b/>
      <sz val="14"/>
      <color rgb="FFFF0000"/>
      <name val="Calibri"/>
      <family val="2"/>
      <scheme val="minor"/>
    </font>
    <font>
      <sz val="18"/>
      <name val="GillSans Condensed"/>
      <family val="2"/>
    </font>
    <font>
      <sz val="18"/>
      <name val="GillSans"/>
      <family val="2"/>
    </font>
    <font>
      <b/>
      <sz val="18"/>
      <color indexed="12"/>
      <name val="GillSans Condensed"/>
      <family val="2"/>
    </font>
    <font>
      <b/>
      <sz val="18"/>
      <color indexed="39"/>
      <name val="GillSans Condensed"/>
      <family val="2"/>
    </font>
    <font>
      <b/>
      <sz val="11"/>
      <color theme="3"/>
      <name val="Arial"/>
      <family val="2"/>
    </font>
    <font>
      <b/>
      <i/>
      <sz val="12"/>
      <color rgb="FF575756"/>
      <name val="Arial"/>
      <family val="2"/>
    </font>
    <font>
      <sz val="12"/>
      <color theme="0"/>
      <name val="Arial"/>
      <family val="2"/>
    </font>
    <font>
      <b/>
      <sz val="12"/>
      <color theme="0"/>
      <name val="Arial"/>
      <family val="2"/>
    </font>
    <font>
      <b/>
      <vertAlign val="superscript"/>
      <sz val="11"/>
      <color rgb="FF575756"/>
      <name val="Arial"/>
      <family val="2"/>
    </font>
    <font>
      <b/>
      <sz val="12"/>
      <color rgb="FF575756"/>
      <name val="Arial"/>
      <family val="2"/>
    </font>
    <font>
      <sz val="12"/>
      <color rgb="FF575756"/>
      <name val="Arial"/>
      <family val="2"/>
    </font>
    <font>
      <i/>
      <sz val="14"/>
      <color rgb="FF575756"/>
      <name val="Arial"/>
      <family val="2"/>
    </font>
    <font>
      <sz val="14"/>
      <color rgb="FF575756"/>
      <name val="Arial"/>
      <family val="2"/>
    </font>
    <font>
      <sz val="10"/>
      <color rgb="FF575756"/>
      <name val="Arial"/>
      <family val="2"/>
    </font>
    <font>
      <vertAlign val="superscript"/>
      <sz val="11"/>
      <color rgb="FF575756"/>
      <name val="Arial"/>
      <family val="2"/>
    </font>
    <font>
      <sz val="10"/>
      <name val="GillSans"/>
    </font>
    <font>
      <b/>
      <sz val="11"/>
      <color rgb="FF95C11F"/>
      <name val="Arial"/>
      <family val="2"/>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bgColor indexed="64"/>
      </patternFill>
    </fill>
    <fill>
      <patternFill patternType="solid">
        <fgColor rgb="FF61BAE8"/>
        <bgColor indexed="64"/>
      </patternFill>
    </fill>
    <fill>
      <patternFill patternType="solid">
        <fgColor rgb="FFBBDDF5"/>
      </patternFill>
    </fill>
  </fills>
  <borders count="28">
    <border>
      <left/>
      <right/>
      <top/>
      <bottom/>
      <diagonal/>
    </border>
    <border>
      <left style="thin">
        <color theme="0"/>
      </left>
      <right/>
      <top/>
      <bottom/>
      <diagonal/>
    </border>
    <border>
      <left style="thin">
        <color theme="0"/>
      </left>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ck">
        <color theme="0"/>
      </right>
      <top style="thin">
        <color theme="0"/>
      </top>
      <bottom style="thin">
        <color theme="0"/>
      </bottom>
      <diagonal/>
    </border>
    <border>
      <left/>
      <right style="thick">
        <color theme="0"/>
      </right>
      <top style="thin">
        <color theme="0"/>
      </top>
      <bottom/>
      <diagonal/>
    </border>
    <border>
      <left style="thick">
        <color theme="0"/>
      </left>
      <right style="thick">
        <color theme="0"/>
      </right>
      <top style="thin">
        <color theme="0"/>
      </top>
      <bottom/>
      <diagonal/>
    </border>
    <border>
      <left/>
      <right style="thick">
        <color theme="0"/>
      </right>
      <top/>
      <bottom/>
      <diagonal/>
    </border>
    <border>
      <left style="thick">
        <color theme="0"/>
      </left>
      <right style="thick">
        <color theme="0"/>
      </right>
      <top/>
      <bottom/>
      <diagonal/>
    </border>
    <border>
      <left/>
      <right style="thick">
        <color theme="0"/>
      </right>
      <top/>
      <bottom style="thin">
        <color theme="0"/>
      </bottom>
      <diagonal/>
    </border>
    <border>
      <left style="thick">
        <color theme="0"/>
      </left>
      <right style="thick">
        <color theme="0"/>
      </right>
      <top/>
      <bottom style="thin">
        <color theme="0"/>
      </bottom>
      <diagonal/>
    </border>
    <border>
      <left style="thick">
        <color theme="0"/>
      </left>
      <right style="thick">
        <color theme="0"/>
      </right>
      <top style="thin">
        <color theme="0"/>
      </top>
      <bottom style="thin">
        <color theme="0"/>
      </bottom>
      <diagonal/>
    </border>
    <border>
      <left style="thick">
        <color theme="0"/>
      </left>
      <right style="thick">
        <color theme="0"/>
      </right>
      <top style="thin">
        <color theme="0"/>
      </top>
      <bottom style="thick">
        <color theme="0"/>
      </bottom>
      <diagonal/>
    </border>
    <border>
      <left/>
      <right/>
      <top style="thin">
        <color theme="0"/>
      </top>
      <bottom style="thin">
        <color theme="0"/>
      </bottom>
      <diagonal/>
    </border>
    <border>
      <left style="thick">
        <color theme="0"/>
      </left>
      <right/>
      <top style="thin">
        <color theme="0"/>
      </top>
      <bottom style="thick">
        <color theme="0"/>
      </bottom>
      <diagonal/>
    </border>
    <border>
      <left/>
      <right/>
      <top style="thin">
        <color theme="0"/>
      </top>
      <bottom style="thick">
        <color theme="0"/>
      </bottom>
      <diagonal/>
    </border>
    <border>
      <left/>
      <right style="thick">
        <color theme="0"/>
      </right>
      <top style="thin">
        <color theme="0"/>
      </top>
      <bottom style="thick">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medium">
        <color rgb="FF0090D3"/>
      </top>
      <bottom/>
      <diagonal/>
    </border>
    <border>
      <left/>
      <right/>
      <top/>
      <bottom style="medium">
        <color rgb="FF0090D3"/>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alignment vertical="top"/>
      <protection locked="0"/>
    </xf>
    <xf numFmtId="9" fontId="6"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33" fillId="0" borderId="0" applyNumberFormat="0" applyFill="0" applyProtection="0">
      <alignment horizontal="left"/>
    </xf>
    <xf numFmtId="4" fontId="34" fillId="0" borderId="0">
      <alignment horizontal="left" vertical="top"/>
    </xf>
    <xf numFmtId="0" fontId="6" fillId="0" borderId="0"/>
  </cellStyleXfs>
  <cellXfs count="302">
    <xf numFmtId="0" fontId="0" fillId="0" borderId="0" xfId="0"/>
    <xf numFmtId="0" fontId="2" fillId="2" borderId="0" xfId="0" applyFont="1" applyFill="1"/>
    <xf numFmtId="0" fontId="3" fillId="2" borderId="0" xfId="0" applyFont="1" applyFill="1"/>
    <xf numFmtId="1" fontId="3" fillId="2" borderId="0" xfId="0" applyNumberFormat="1" applyFont="1" applyFill="1"/>
    <xf numFmtId="0" fontId="3" fillId="0" borderId="0" xfId="0" applyFont="1"/>
    <xf numFmtId="0" fontId="4" fillId="2" borderId="0" xfId="0" applyFont="1" applyFill="1"/>
    <xf numFmtId="0" fontId="5" fillId="2" borderId="0" xfId="0" applyFont="1" applyFill="1"/>
    <xf numFmtId="0" fontId="6" fillId="2" borderId="0" xfId="0" applyFont="1" applyFill="1"/>
    <xf numFmtId="164" fontId="6" fillId="2" borderId="0" xfId="0" applyNumberFormat="1" applyFont="1" applyFill="1"/>
    <xf numFmtId="0" fontId="9" fillId="2" borderId="0" xfId="0" quotePrefix="1" applyFont="1" applyFill="1" applyAlignment="1">
      <alignment horizontal="right"/>
    </xf>
    <xf numFmtId="0" fontId="10" fillId="2" borderId="0" xfId="0" applyFont="1" applyFill="1"/>
    <xf numFmtId="0" fontId="11" fillId="2" borderId="0" xfId="0" applyFont="1" applyFill="1"/>
    <xf numFmtId="1" fontId="11" fillId="2" borderId="0" xfId="0" applyNumberFormat="1" applyFont="1" applyFill="1"/>
    <xf numFmtId="0" fontId="12" fillId="0" borderId="0" xfId="0" applyFont="1"/>
    <xf numFmtId="9" fontId="11" fillId="2" borderId="0" xfId="0" applyNumberFormat="1" applyFont="1" applyFill="1"/>
    <xf numFmtId="164" fontId="14" fillId="2" borderId="0" xfId="0" applyNumberFormat="1" applyFont="1" applyFill="1"/>
    <xf numFmtId="164" fontId="11" fillId="2" borderId="0" xfId="1" applyNumberFormat="1" applyFont="1" applyFill="1"/>
    <xf numFmtId="0" fontId="15" fillId="0" borderId="0" xfId="0" applyFont="1"/>
    <xf numFmtId="0" fontId="14" fillId="2" borderId="0" xfId="0" applyFont="1" applyFill="1"/>
    <xf numFmtId="43" fontId="11" fillId="2" borderId="0" xfId="1" applyFont="1" applyFill="1"/>
    <xf numFmtId="164" fontId="11" fillId="2" borderId="0" xfId="0" applyNumberFormat="1" applyFont="1" applyFill="1"/>
    <xf numFmtId="9" fontId="14" fillId="2" borderId="0" xfId="0" applyNumberFormat="1" applyFont="1" applyFill="1"/>
    <xf numFmtId="0" fontId="16" fillId="0" borderId="0" xfId="0" applyFont="1"/>
    <xf numFmtId="164" fontId="14" fillId="2" borderId="0" xfId="1" applyNumberFormat="1" applyFont="1" applyFill="1" applyBorder="1"/>
    <xf numFmtId="165" fontId="11" fillId="2" borderId="0" xfId="0" applyNumberFormat="1" applyFont="1" applyFill="1"/>
    <xf numFmtId="0" fontId="17" fillId="2" borderId="0" xfId="0" applyFont="1" applyFill="1"/>
    <xf numFmtId="43" fontId="11" fillId="2" borderId="0" xfId="0" applyNumberFormat="1" applyFont="1" applyFill="1"/>
    <xf numFmtId="164" fontId="17" fillId="2" borderId="0" xfId="0" applyNumberFormat="1" applyFont="1" applyFill="1"/>
    <xf numFmtId="0" fontId="18" fillId="2" borderId="0" xfId="0" applyFont="1" applyFill="1" applyAlignment="1">
      <alignment horizontal="right"/>
    </xf>
    <xf numFmtId="1" fontId="17" fillId="2" borderId="0" xfId="0" applyNumberFormat="1" applyFont="1" applyFill="1"/>
    <xf numFmtId="0" fontId="19" fillId="2" borderId="0" xfId="0" applyFont="1" applyFill="1"/>
    <xf numFmtId="0" fontId="19" fillId="0" borderId="0" xfId="0" applyFont="1"/>
    <xf numFmtId="0" fontId="20" fillId="2" borderId="0" xfId="0" applyFont="1" applyFill="1"/>
    <xf numFmtId="0" fontId="21" fillId="2" borderId="0" xfId="0" applyFont="1" applyFill="1"/>
    <xf numFmtId="0" fontId="22" fillId="2" borderId="0" xfId="0" applyFont="1" applyFill="1"/>
    <xf numFmtId="0" fontId="23" fillId="2" borderId="0" xfId="0" applyFont="1" applyFill="1"/>
    <xf numFmtId="164" fontId="23" fillId="2" borderId="0" xfId="0" applyNumberFormat="1" applyFont="1" applyFill="1"/>
    <xf numFmtId="1" fontId="19" fillId="2" borderId="0" xfId="0" applyNumberFormat="1" applyFont="1" applyFill="1"/>
    <xf numFmtId="0" fontId="2" fillId="0" borderId="0" xfId="0" applyFont="1"/>
    <xf numFmtId="1" fontId="3" fillId="0" borderId="0" xfId="0" applyNumberFormat="1" applyFont="1"/>
    <xf numFmtId="0" fontId="8" fillId="2" borderId="0" xfId="0" applyFont="1" applyFill="1" applyAlignment="1">
      <alignment horizontal="center"/>
    </xf>
    <xf numFmtId="2" fontId="11" fillId="2" borderId="0" xfId="0" applyNumberFormat="1" applyFont="1" applyFill="1"/>
    <xf numFmtId="0" fontId="10" fillId="5" borderId="1" xfId="0" applyFont="1" applyFill="1" applyBorder="1"/>
    <xf numFmtId="0" fontId="25" fillId="7" borderId="1" xfId="0" quotePrefix="1" applyFont="1" applyFill="1" applyBorder="1"/>
    <xf numFmtId="0" fontId="25" fillId="6" borderId="1" xfId="0" quotePrefix="1" applyFont="1" applyFill="1" applyBorder="1"/>
    <xf numFmtId="0" fontId="25" fillId="6" borderId="1" xfId="0" applyFont="1" applyFill="1" applyBorder="1"/>
    <xf numFmtId="0" fontId="26" fillId="2" borderId="0" xfId="0" applyFont="1" applyFill="1"/>
    <xf numFmtId="164" fontId="29" fillId="2" borderId="0" xfId="0" applyNumberFormat="1" applyFont="1" applyFill="1"/>
    <xf numFmtId="0" fontId="29" fillId="2" borderId="0" xfId="0" applyFont="1" applyFill="1"/>
    <xf numFmtId="0" fontId="30" fillId="2" borderId="0" xfId="0" applyFont="1" applyFill="1"/>
    <xf numFmtId="0" fontId="31" fillId="2" borderId="0" xfId="0" applyFont="1" applyFill="1" applyAlignment="1">
      <alignment horizontal="center"/>
    </xf>
    <xf numFmtId="0" fontId="26" fillId="2" borderId="0" xfId="0" quotePrefix="1" applyFont="1" applyFill="1" applyAlignment="1">
      <alignment horizontal="right"/>
    </xf>
    <xf numFmtId="164" fontId="14" fillId="2" borderId="0" xfId="1" applyNumberFormat="1" applyFont="1" applyFill="1"/>
    <xf numFmtId="43" fontId="14" fillId="2" borderId="0" xfId="1" applyFont="1" applyFill="1"/>
    <xf numFmtId="0" fontId="25" fillId="7" borderId="3" xfId="0" quotePrefix="1" applyFont="1" applyFill="1" applyBorder="1"/>
    <xf numFmtId="0" fontId="26" fillId="7" borderId="2" xfId="0" quotePrefix="1" applyFont="1" applyFill="1" applyBorder="1"/>
    <xf numFmtId="0" fontId="25" fillId="6" borderId="3" xfId="0" quotePrefix="1" applyFont="1" applyFill="1" applyBorder="1"/>
    <xf numFmtId="0" fontId="26" fillId="6" borderId="2" xfId="0" quotePrefix="1" applyFont="1" applyFill="1" applyBorder="1"/>
    <xf numFmtId="0" fontId="26" fillId="7" borderId="4" xfId="0" quotePrefix="1" applyFont="1" applyFill="1" applyBorder="1"/>
    <xf numFmtId="0" fontId="26" fillId="6" borderId="4" xfId="0" quotePrefix="1" applyFont="1" applyFill="1" applyBorder="1"/>
    <xf numFmtId="0" fontId="25" fillId="7" borderId="4" xfId="0" quotePrefix="1" applyFont="1" applyFill="1" applyBorder="1"/>
    <xf numFmtId="0" fontId="26" fillId="7" borderId="1" xfId="0" quotePrefix="1" applyFont="1" applyFill="1" applyBorder="1"/>
    <xf numFmtId="0" fontId="26" fillId="6" borderId="1" xfId="0" quotePrefix="1" applyFont="1" applyFill="1" applyBorder="1"/>
    <xf numFmtId="0" fontId="12" fillId="5" borderId="3" xfId="0" applyFont="1" applyFill="1" applyBorder="1"/>
    <xf numFmtId="0" fontId="26" fillId="5" borderId="1" xfId="0" applyFont="1" applyFill="1" applyBorder="1"/>
    <xf numFmtId="0" fontId="27" fillId="5" borderId="1" xfId="0" applyFont="1" applyFill="1" applyBorder="1"/>
    <xf numFmtId="0" fontId="27" fillId="5" borderId="2" xfId="0" applyFont="1" applyFill="1" applyBorder="1"/>
    <xf numFmtId="0" fontId="25" fillId="6" borderId="2" xfId="0" quotePrefix="1" applyFont="1" applyFill="1" applyBorder="1"/>
    <xf numFmtId="0" fontId="26" fillId="7" borderId="3" xfId="0" quotePrefix="1" applyFont="1" applyFill="1" applyBorder="1"/>
    <xf numFmtId="0" fontId="25" fillId="7" borderId="2" xfId="0" quotePrefix="1" applyFont="1" applyFill="1" applyBorder="1"/>
    <xf numFmtId="0" fontId="27" fillId="5" borderId="3" xfId="0" applyFont="1" applyFill="1" applyBorder="1"/>
    <xf numFmtId="0" fontId="25" fillId="2" borderId="0" xfId="0" applyFont="1" applyFill="1"/>
    <xf numFmtId="0" fontId="26" fillId="2" borderId="0" xfId="0" quotePrefix="1" applyFont="1" applyFill="1"/>
    <xf numFmtId="165" fontId="26" fillId="2" borderId="0" xfId="1" applyNumberFormat="1" applyFont="1" applyFill="1" applyBorder="1" applyAlignment="1">
      <alignment horizontal="right"/>
    </xf>
    <xf numFmtId="9" fontId="26" fillId="2" borderId="0" xfId="0" applyNumberFormat="1" applyFont="1" applyFill="1" applyAlignment="1">
      <alignment horizontal="right"/>
    </xf>
    <xf numFmtId="49" fontId="25" fillId="2" borderId="0" xfId="0" quotePrefix="1" applyNumberFormat="1" applyFont="1" applyFill="1"/>
    <xf numFmtId="9" fontId="26" fillId="2" borderId="0" xfId="1" applyNumberFormat="1" applyFont="1" applyFill="1" applyBorder="1" applyAlignment="1">
      <alignment horizontal="right"/>
    </xf>
    <xf numFmtId="0" fontId="25" fillId="2" borderId="0" xfId="0" applyFont="1" applyFill="1" applyAlignment="1">
      <alignment horizontal="left"/>
    </xf>
    <xf numFmtId="0" fontId="8" fillId="2" borderId="0" xfId="0" applyFont="1" applyFill="1"/>
    <xf numFmtId="0" fontId="12" fillId="5" borderId="6" xfId="0" applyFont="1" applyFill="1" applyBorder="1"/>
    <xf numFmtId="0" fontId="26" fillId="5" borderId="8" xfId="0" applyFont="1" applyFill="1" applyBorder="1"/>
    <xf numFmtId="0" fontId="24" fillId="5" borderId="9" xfId="0" applyFont="1" applyFill="1" applyBorder="1" applyAlignment="1">
      <alignment horizontal="center"/>
    </xf>
    <xf numFmtId="0" fontId="10" fillId="5" borderId="8" xfId="0" applyFont="1" applyFill="1" applyBorder="1"/>
    <xf numFmtId="17" fontId="24" fillId="5" borderId="9" xfId="0" quotePrefix="1" applyNumberFormat="1" applyFont="1" applyFill="1" applyBorder="1" applyAlignment="1">
      <alignment horizontal="center"/>
    </xf>
    <xf numFmtId="17" fontId="24" fillId="5" borderId="9" xfId="0" applyNumberFormat="1" applyFont="1" applyFill="1" applyBorder="1" applyAlignment="1">
      <alignment horizontal="center"/>
    </xf>
    <xf numFmtId="0" fontId="28" fillId="7" borderId="6" xfId="3" applyFont="1" applyFill="1" applyBorder="1" applyAlignment="1" applyProtection="1"/>
    <xf numFmtId="165" fontId="25" fillId="7" borderId="7" xfId="1" applyNumberFormat="1" applyFont="1" applyFill="1" applyBorder="1" applyAlignment="1">
      <alignment horizontal="right"/>
    </xf>
    <xf numFmtId="165" fontId="25" fillId="7" borderId="7" xfId="0" applyNumberFormat="1" applyFont="1" applyFill="1" applyBorder="1" applyAlignment="1">
      <alignment horizontal="right"/>
    </xf>
    <xf numFmtId="0" fontId="28" fillId="7" borderId="8" xfId="3" applyFont="1" applyFill="1" applyBorder="1" applyAlignment="1" applyProtection="1"/>
    <xf numFmtId="165" fontId="25" fillId="7" borderId="9" xfId="1" applyNumberFormat="1" applyFont="1" applyFill="1" applyBorder="1" applyAlignment="1">
      <alignment horizontal="right"/>
    </xf>
    <xf numFmtId="165" fontId="25" fillId="7" borderId="9" xfId="0" applyNumberFormat="1" applyFont="1" applyFill="1" applyBorder="1" applyAlignment="1">
      <alignment horizontal="right"/>
    </xf>
    <xf numFmtId="0" fontId="26" fillId="7" borderId="8" xfId="0" applyFont="1" applyFill="1" applyBorder="1"/>
    <xf numFmtId="165" fontId="26" fillId="7" borderId="9" xfId="1" applyNumberFormat="1" applyFont="1" applyFill="1" applyBorder="1" applyAlignment="1">
      <alignment horizontal="right"/>
    </xf>
    <xf numFmtId="0" fontId="28" fillId="6" borderId="6" xfId="3" applyFont="1" applyFill="1" applyBorder="1" applyAlignment="1" applyProtection="1"/>
    <xf numFmtId="165" fontId="25" fillId="6" borderId="7" xfId="1" applyNumberFormat="1" applyFont="1" applyFill="1" applyBorder="1" applyAlignment="1">
      <alignment horizontal="right"/>
    </xf>
    <xf numFmtId="165" fontId="25" fillId="6" borderId="7" xfId="0" applyNumberFormat="1" applyFont="1" applyFill="1" applyBorder="1" applyAlignment="1">
      <alignment horizontal="right"/>
    </xf>
    <xf numFmtId="0" fontId="25" fillId="6" borderId="8" xfId="0" applyFont="1" applyFill="1" applyBorder="1"/>
    <xf numFmtId="165" fontId="25" fillId="6" borderId="9" xfId="1" applyNumberFormat="1" applyFont="1" applyFill="1" applyBorder="1" applyAlignment="1">
      <alignment horizontal="right"/>
    </xf>
    <xf numFmtId="0" fontId="28" fillId="6" borderId="8" xfId="3" applyFont="1" applyFill="1" applyBorder="1" applyAlignment="1" applyProtection="1"/>
    <xf numFmtId="165" fontId="25" fillId="6" borderId="9" xfId="0" applyNumberFormat="1" applyFont="1" applyFill="1" applyBorder="1" applyAlignment="1">
      <alignment horizontal="right"/>
    </xf>
    <xf numFmtId="0" fontId="26" fillId="6" borderId="10" xfId="0" applyFont="1" applyFill="1" applyBorder="1"/>
    <xf numFmtId="165" fontId="26" fillId="6" borderId="11" xfId="1" applyNumberFormat="1" applyFont="1" applyFill="1" applyBorder="1" applyAlignment="1">
      <alignment horizontal="right"/>
    </xf>
    <xf numFmtId="0" fontId="26" fillId="7" borderId="5" xfId="0" applyFont="1" applyFill="1" applyBorder="1"/>
    <xf numFmtId="165" fontId="26" fillId="7" borderId="12" xfId="1" applyNumberFormat="1" applyFont="1" applyFill="1" applyBorder="1" applyAlignment="1">
      <alignment horizontal="right"/>
    </xf>
    <xf numFmtId="0" fontId="25" fillId="6" borderId="10" xfId="0" applyFont="1" applyFill="1" applyBorder="1"/>
    <xf numFmtId="165" fontId="25" fillId="6" borderId="11" xfId="1" applyNumberFormat="1" applyFont="1" applyFill="1" applyBorder="1" applyAlignment="1">
      <alignment horizontal="right"/>
    </xf>
    <xf numFmtId="0" fontId="32" fillId="7" borderId="6" xfId="3" applyFont="1" applyFill="1" applyBorder="1" applyAlignment="1" applyProtection="1"/>
    <xf numFmtId="165" fontId="26" fillId="7" borderId="7" xfId="1" applyNumberFormat="1" applyFont="1" applyFill="1" applyBorder="1" applyAlignment="1">
      <alignment horizontal="right"/>
    </xf>
    <xf numFmtId="0" fontId="25" fillId="7" borderId="10" xfId="0" applyFont="1" applyFill="1" applyBorder="1"/>
    <xf numFmtId="165" fontId="25" fillId="7" borderId="11" xfId="1" applyNumberFormat="1" applyFont="1" applyFill="1" applyBorder="1" applyAlignment="1">
      <alignment horizontal="right"/>
    </xf>
    <xf numFmtId="0" fontId="26" fillId="6" borderId="5" xfId="0" applyFont="1" applyFill="1" applyBorder="1"/>
    <xf numFmtId="9" fontId="26" fillId="6" borderId="12" xfId="2" quotePrefix="1" applyFont="1" applyFill="1" applyBorder="1" applyAlignment="1">
      <alignment horizontal="right"/>
    </xf>
    <xf numFmtId="9" fontId="26" fillId="7" borderId="12" xfId="1" applyNumberFormat="1" applyFont="1" applyFill="1" applyBorder="1" applyAlignment="1">
      <alignment horizontal="right"/>
    </xf>
    <xf numFmtId="0" fontId="24" fillId="5" borderId="11" xfId="0" applyFont="1" applyFill="1" applyBorder="1" applyAlignment="1">
      <alignment horizontal="center"/>
    </xf>
    <xf numFmtId="17" fontId="24" fillId="5" borderId="11" xfId="0" quotePrefix="1" applyNumberFormat="1" applyFont="1" applyFill="1" applyBorder="1" applyAlignment="1">
      <alignment horizontal="center"/>
    </xf>
    <xf numFmtId="9" fontId="25" fillId="7" borderId="7" xfId="2" applyFont="1" applyFill="1" applyBorder="1" applyAlignment="1">
      <alignment horizontal="right"/>
    </xf>
    <xf numFmtId="9" fontId="25" fillId="7" borderId="9" xfId="2" applyFont="1" applyFill="1" applyBorder="1" applyAlignment="1">
      <alignment horizontal="right"/>
    </xf>
    <xf numFmtId="0" fontId="26" fillId="7" borderId="10" xfId="0" applyFont="1" applyFill="1" applyBorder="1"/>
    <xf numFmtId="165" fontId="26" fillId="7" borderId="11" xfId="1" applyNumberFormat="1" applyFont="1" applyFill="1" applyBorder="1" applyAlignment="1">
      <alignment horizontal="right"/>
    </xf>
    <xf numFmtId="165" fontId="26" fillId="7" borderId="11" xfId="0" applyNumberFormat="1" applyFont="1" applyFill="1" applyBorder="1" applyAlignment="1">
      <alignment horizontal="right"/>
    </xf>
    <xf numFmtId="9" fontId="25" fillId="6" borderId="9" xfId="2" applyFont="1" applyFill="1" applyBorder="1" applyAlignment="1">
      <alignment horizontal="right"/>
    </xf>
    <xf numFmtId="165" fontId="26" fillId="7" borderId="12" xfId="0" applyNumberFormat="1" applyFont="1" applyFill="1" applyBorder="1" applyAlignment="1">
      <alignment horizontal="right"/>
    </xf>
    <xf numFmtId="0" fontId="32" fillId="6" borderId="10" xfId="3" applyFont="1" applyFill="1" applyBorder="1" applyAlignment="1" applyProtection="1"/>
    <xf numFmtId="0" fontId="27" fillId="5" borderId="6" xfId="0" applyFont="1" applyFill="1" applyBorder="1"/>
    <xf numFmtId="0" fontId="27" fillId="5" borderId="8" xfId="0" applyFont="1" applyFill="1" applyBorder="1"/>
    <xf numFmtId="0" fontId="27" fillId="5" borderId="10" xfId="0" applyFont="1" applyFill="1" applyBorder="1"/>
    <xf numFmtId="0" fontId="25" fillId="7" borderId="6" xfId="0" applyFont="1" applyFill="1" applyBorder="1"/>
    <xf numFmtId="0" fontId="25" fillId="7" borderId="8" xfId="0" applyFont="1" applyFill="1" applyBorder="1"/>
    <xf numFmtId="9" fontId="25" fillId="7" borderId="11" xfId="2" applyFont="1" applyFill="1" applyBorder="1" applyAlignment="1">
      <alignment horizontal="right"/>
    </xf>
    <xf numFmtId="0" fontId="26" fillId="6" borderId="8" xfId="0" applyFont="1" applyFill="1" applyBorder="1"/>
    <xf numFmtId="165" fontId="26" fillId="6" borderId="9" xfId="0" applyNumberFormat="1" applyFont="1" applyFill="1" applyBorder="1" applyAlignment="1">
      <alignment horizontal="right"/>
    </xf>
    <xf numFmtId="9" fontId="25" fillId="7" borderId="12" xfId="2" applyFont="1" applyFill="1" applyBorder="1" applyAlignment="1">
      <alignment horizontal="right"/>
    </xf>
    <xf numFmtId="0" fontId="25" fillId="6" borderId="6" xfId="0" applyFont="1" applyFill="1" applyBorder="1"/>
    <xf numFmtId="165" fontId="25" fillId="6" borderId="11" xfId="0" applyNumberFormat="1" applyFont="1" applyFill="1" applyBorder="1" applyAlignment="1">
      <alignment horizontal="right"/>
    </xf>
    <xf numFmtId="0" fontId="26" fillId="7" borderId="6" xfId="3" applyFont="1" applyFill="1" applyBorder="1" applyAlignment="1" applyProtection="1"/>
    <xf numFmtId="0" fontId="25" fillId="7" borderId="8" xfId="3" applyFont="1" applyFill="1" applyBorder="1" applyAlignment="1" applyProtection="1"/>
    <xf numFmtId="49" fontId="26" fillId="7" borderId="4" xfId="0" quotePrefix="1" applyNumberFormat="1" applyFont="1" applyFill="1" applyBorder="1"/>
    <xf numFmtId="165" fontId="25" fillId="6" borderId="7" xfId="1" quotePrefix="1" applyNumberFormat="1" applyFont="1" applyFill="1" applyBorder="1" applyAlignment="1">
      <alignment horizontal="right"/>
    </xf>
    <xf numFmtId="165" fontId="25" fillId="6" borderId="11" xfId="1" quotePrefix="1" applyNumberFormat="1" applyFont="1" applyFill="1" applyBorder="1" applyAlignment="1">
      <alignment horizontal="right"/>
    </xf>
    <xf numFmtId="165" fontId="26" fillId="7" borderId="7" xfId="1" quotePrefix="1" applyNumberFormat="1" applyFont="1" applyFill="1" applyBorder="1" applyAlignment="1">
      <alignment horizontal="right"/>
    </xf>
    <xf numFmtId="165" fontId="26" fillId="6" borderId="12" xfId="1" applyNumberFormat="1" applyFont="1" applyFill="1" applyBorder="1" applyAlignment="1">
      <alignment horizontal="right"/>
    </xf>
    <xf numFmtId="3" fontId="25" fillId="7" borderId="7" xfId="6" applyNumberFormat="1" applyFont="1" applyFill="1" applyBorder="1" applyAlignment="1">
      <alignment horizontal="right" vertical="center"/>
    </xf>
    <xf numFmtId="3" fontId="25" fillId="7" borderId="9" xfId="5" applyNumberFormat="1" applyFont="1" applyFill="1" applyBorder="1" applyAlignment="1">
      <alignment horizontal="right" vertical="center"/>
    </xf>
    <xf numFmtId="165" fontId="14" fillId="7" borderId="12" xfId="1" applyNumberFormat="1" applyFont="1" applyFill="1" applyBorder="1" applyAlignment="1">
      <alignment horizontal="right"/>
    </xf>
    <xf numFmtId="165" fontId="26" fillId="0" borderId="12" xfId="1" applyNumberFormat="1" applyFont="1" applyFill="1" applyBorder="1" applyAlignment="1">
      <alignment horizontal="right"/>
    </xf>
    <xf numFmtId="9" fontId="26" fillId="0" borderId="12" xfId="1" applyNumberFormat="1" applyFont="1" applyFill="1" applyBorder="1" applyAlignment="1">
      <alignment horizontal="right"/>
    </xf>
    <xf numFmtId="165" fontId="14" fillId="0" borderId="12" xfId="1" applyNumberFormat="1" applyFont="1" applyFill="1" applyBorder="1" applyAlignment="1">
      <alignment horizontal="right"/>
    </xf>
    <xf numFmtId="0" fontId="26" fillId="0" borderId="5" xfId="0" applyFont="1" applyBorder="1"/>
    <xf numFmtId="49" fontId="26" fillId="0" borderId="4" xfId="0" quotePrefix="1" applyNumberFormat="1" applyFont="1" applyBorder="1"/>
    <xf numFmtId="0" fontId="26" fillId="0" borderId="14" xfId="0" applyFont="1" applyBorder="1"/>
    <xf numFmtId="165" fontId="14" fillId="0" borderId="14" xfId="1" applyNumberFormat="1" applyFont="1" applyFill="1" applyBorder="1" applyAlignment="1">
      <alignment horizontal="right"/>
    </xf>
    <xf numFmtId="165" fontId="26" fillId="0" borderId="14" xfId="1" applyNumberFormat="1" applyFont="1" applyFill="1" applyBorder="1" applyAlignment="1">
      <alignment horizontal="right"/>
    </xf>
    <xf numFmtId="9" fontId="26" fillId="0" borderId="5" xfId="1" applyNumberFormat="1" applyFont="1" applyFill="1" applyBorder="1" applyAlignment="1">
      <alignment horizontal="right"/>
    </xf>
    <xf numFmtId="49" fontId="26" fillId="0" borderId="0" xfId="0" quotePrefix="1" applyNumberFormat="1" applyFont="1"/>
    <xf numFmtId="0" fontId="26" fillId="0" borderId="0" xfId="0" applyFont="1"/>
    <xf numFmtId="165" fontId="14" fillId="0" borderId="0" xfId="1" applyNumberFormat="1" applyFont="1" applyFill="1" applyBorder="1" applyAlignment="1">
      <alignment horizontal="right"/>
    </xf>
    <xf numFmtId="165" fontId="26" fillId="0" borderId="0" xfId="1" applyNumberFormat="1" applyFont="1" applyFill="1" applyBorder="1" applyAlignment="1">
      <alignment horizontal="right"/>
    </xf>
    <xf numFmtId="9" fontId="26" fillId="0" borderId="0" xfId="1" applyNumberFormat="1" applyFont="1" applyFill="1" applyBorder="1" applyAlignment="1">
      <alignment horizontal="right"/>
    </xf>
    <xf numFmtId="9" fontId="26" fillId="7" borderId="7" xfId="2" applyFont="1" applyFill="1" applyBorder="1" applyAlignment="1">
      <alignment horizontal="right"/>
    </xf>
    <xf numFmtId="0" fontId="31" fillId="0" borderId="0" xfId="0" applyFont="1" applyAlignment="1">
      <alignment horizontal="center"/>
    </xf>
    <xf numFmtId="166" fontId="11" fillId="2" borderId="0" xfId="0" applyNumberFormat="1" applyFont="1" applyFill="1"/>
    <xf numFmtId="165" fontId="14" fillId="2" borderId="0" xfId="0" applyNumberFormat="1" applyFont="1" applyFill="1"/>
    <xf numFmtId="165" fontId="25" fillId="7" borderId="9" xfId="1" quotePrefix="1" applyNumberFormat="1" applyFont="1" applyFill="1" applyBorder="1" applyAlignment="1">
      <alignment horizontal="right"/>
    </xf>
    <xf numFmtId="9" fontId="26" fillId="7" borderId="11" xfId="2" applyFont="1" applyFill="1" applyBorder="1" applyAlignment="1">
      <alignment horizontal="right"/>
    </xf>
    <xf numFmtId="9" fontId="25" fillId="6" borderId="7" xfId="2" applyFont="1" applyFill="1" applyBorder="1" applyAlignment="1">
      <alignment horizontal="right"/>
    </xf>
    <xf numFmtId="9" fontId="26" fillId="6" borderId="11" xfId="2" applyFont="1" applyFill="1" applyBorder="1" applyAlignment="1">
      <alignment horizontal="right"/>
    </xf>
    <xf numFmtId="9" fontId="26" fillId="7" borderId="12" xfId="2" applyFont="1" applyFill="1" applyBorder="1" applyAlignment="1">
      <alignment horizontal="right"/>
    </xf>
    <xf numFmtId="1" fontId="26" fillId="0" borderId="12" xfId="1" applyNumberFormat="1" applyFont="1" applyFill="1" applyBorder="1" applyAlignment="1">
      <alignment horizontal="right"/>
    </xf>
    <xf numFmtId="9" fontId="26" fillId="6" borderId="9" xfId="2" applyFont="1" applyFill="1" applyBorder="1" applyAlignment="1">
      <alignment horizontal="right"/>
    </xf>
    <xf numFmtId="0" fontId="35" fillId="0" borderId="0" xfId="0" applyFont="1"/>
    <xf numFmtId="1" fontId="35" fillId="0" borderId="0" xfId="0" applyNumberFormat="1" applyFont="1"/>
    <xf numFmtId="1" fontId="14" fillId="2" borderId="0" xfId="0" applyNumberFormat="1" applyFont="1" applyFill="1"/>
    <xf numFmtId="9" fontId="11" fillId="2" borderId="0" xfId="2" applyFont="1" applyFill="1"/>
    <xf numFmtId="165" fontId="31" fillId="0" borderId="0" xfId="0" applyNumberFormat="1" applyFont="1" applyAlignment="1">
      <alignment horizontal="center"/>
    </xf>
    <xf numFmtId="165" fontId="15" fillId="0" borderId="0" xfId="0" applyNumberFormat="1" applyFont="1"/>
    <xf numFmtId="2" fontId="11" fillId="2" borderId="0" xfId="2" applyNumberFormat="1" applyFont="1" applyFill="1"/>
    <xf numFmtId="2" fontId="12" fillId="0" borderId="0" xfId="0" applyNumberFormat="1" applyFont="1"/>
    <xf numFmtId="167" fontId="11" fillId="2" borderId="0" xfId="0" applyNumberFormat="1" applyFont="1" applyFill="1"/>
    <xf numFmtId="165" fontId="26" fillId="6" borderId="9" xfId="1" applyNumberFormat="1" applyFont="1" applyFill="1" applyBorder="1" applyAlignment="1">
      <alignment horizontal="right"/>
    </xf>
    <xf numFmtId="165" fontId="26" fillId="7" borderId="9" xfId="0" applyNumberFormat="1" applyFont="1" applyFill="1" applyBorder="1" applyAlignment="1">
      <alignment horizontal="right"/>
    </xf>
    <xf numFmtId="165" fontId="26" fillId="7" borderId="7" xfId="0" applyNumberFormat="1" applyFont="1" applyFill="1" applyBorder="1" applyAlignment="1">
      <alignment horizontal="right"/>
    </xf>
    <xf numFmtId="165" fontId="26" fillId="6" borderId="7" xfId="1" applyNumberFormat="1" applyFont="1" applyFill="1" applyBorder="1" applyAlignment="1">
      <alignment horizontal="right"/>
    </xf>
    <xf numFmtId="9" fontId="26" fillId="7" borderId="9" xfId="2" applyFont="1" applyFill="1" applyBorder="1" applyAlignment="1">
      <alignment horizontal="right"/>
    </xf>
    <xf numFmtId="9" fontId="26" fillId="6" borderId="12" xfId="2" applyFont="1" applyFill="1" applyBorder="1" applyAlignment="1">
      <alignment horizontal="right"/>
    </xf>
    <xf numFmtId="165" fontId="25" fillId="6" borderId="9" xfId="1" quotePrefix="1" applyNumberFormat="1" applyFont="1" applyFill="1" applyBorder="1" applyAlignment="1">
      <alignment horizontal="right"/>
    </xf>
    <xf numFmtId="165" fontId="17" fillId="2" borderId="0" xfId="0" applyNumberFormat="1" applyFont="1" applyFill="1"/>
    <xf numFmtId="165" fontId="25" fillId="2" borderId="7" xfId="0" applyNumberFormat="1" applyFont="1" applyFill="1" applyBorder="1" applyAlignment="1">
      <alignment horizontal="right"/>
    </xf>
    <xf numFmtId="0" fontId="0" fillId="2" borderId="0" xfId="0" applyFill="1"/>
    <xf numFmtId="49" fontId="0" fillId="2" borderId="0" xfId="0" applyNumberFormat="1" applyFill="1"/>
    <xf numFmtId="0" fontId="37" fillId="2" borderId="0" xfId="0" applyFont="1" applyFill="1"/>
    <xf numFmtId="0" fontId="36" fillId="2" borderId="0" xfId="0" applyFont="1" applyFill="1"/>
    <xf numFmtId="0" fontId="38" fillId="2" borderId="0" xfId="0" applyFont="1" applyFill="1"/>
    <xf numFmtId="0" fontId="39" fillId="2" borderId="0" xfId="0" applyFont="1" applyFill="1"/>
    <xf numFmtId="0" fontId="40" fillId="2" borderId="0" xfId="0" applyFont="1" applyFill="1" applyProtection="1">
      <protection locked="0"/>
    </xf>
    <xf numFmtId="0" fontId="41" fillId="2" borderId="0" xfId="0" applyFont="1" applyFill="1"/>
    <xf numFmtId="49" fontId="43" fillId="2" borderId="0" xfId="0" applyNumberFormat="1" applyFont="1" applyFill="1"/>
    <xf numFmtId="0" fontId="39" fillId="2" borderId="0" xfId="0" applyFont="1" applyFill="1" applyAlignment="1">
      <alignment horizontal="centerContinuous"/>
    </xf>
    <xf numFmtId="49" fontId="44" fillId="5" borderId="3" xfId="0" applyNumberFormat="1" applyFont="1" applyFill="1" applyBorder="1"/>
    <xf numFmtId="0" fontId="44" fillId="5" borderId="18" xfId="0" applyFont="1" applyFill="1" applyBorder="1"/>
    <xf numFmtId="14" fontId="24" fillId="5" borderId="18" xfId="0" applyNumberFormat="1" applyFont="1" applyFill="1" applyBorder="1" applyAlignment="1">
      <alignment horizontal="right"/>
    </xf>
    <xf numFmtId="0" fontId="24" fillId="5" borderId="18" xfId="0" applyFont="1" applyFill="1" applyBorder="1" applyAlignment="1">
      <alignment horizontal="right"/>
    </xf>
    <xf numFmtId="0" fontId="24" fillId="5" borderId="19" xfId="0" applyFont="1" applyFill="1" applyBorder="1" applyAlignment="1">
      <alignment horizontal="right"/>
    </xf>
    <xf numFmtId="49" fontId="44" fillId="5" borderId="1" xfId="0" applyNumberFormat="1" applyFont="1" applyFill="1" applyBorder="1"/>
    <xf numFmtId="0" fontId="44" fillId="5" borderId="0" xfId="0" applyFont="1" applyFill="1"/>
    <xf numFmtId="0" fontId="27" fillId="5" borderId="0" xfId="0" applyFont="1" applyFill="1" applyAlignment="1">
      <alignment horizontal="right"/>
    </xf>
    <xf numFmtId="0" fontId="24" fillId="5" borderId="0" xfId="0" applyFont="1" applyFill="1" applyAlignment="1">
      <alignment horizontal="right"/>
    </xf>
    <xf numFmtId="49" fontId="44" fillId="5" borderId="2" xfId="0" applyNumberFormat="1" applyFont="1" applyFill="1" applyBorder="1"/>
    <xf numFmtId="0" fontId="44" fillId="5" borderId="20" xfId="0" applyFont="1" applyFill="1" applyBorder="1"/>
    <xf numFmtId="0" fontId="24" fillId="5" borderId="20" xfId="0" applyFont="1" applyFill="1" applyBorder="1" applyAlignment="1">
      <alignment horizontal="right"/>
    </xf>
    <xf numFmtId="14" fontId="24" fillId="5" borderId="20" xfId="0" quotePrefix="1" applyNumberFormat="1" applyFont="1" applyFill="1" applyBorder="1" applyAlignment="1">
      <alignment horizontal="right"/>
    </xf>
    <xf numFmtId="0" fontId="45" fillId="8" borderId="14" xfId="0" applyFont="1" applyFill="1" applyBorder="1" applyAlignment="1">
      <alignment horizontal="centerContinuous"/>
    </xf>
    <xf numFmtId="0" fontId="45" fillId="8" borderId="14" xfId="0" applyFont="1" applyFill="1" applyBorder="1" applyAlignment="1">
      <alignment horizontal="center"/>
    </xf>
    <xf numFmtId="0" fontId="45" fillId="8" borderId="14" xfId="0" applyFont="1" applyFill="1" applyBorder="1" applyAlignment="1">
      <alignment horizontal="right"/>
    </xf>
    <xf numFmtId="0" fontId="45" fillId="8" borderId="21" xfId="0" applyFont="1" applyFill="1" applyBorder="1" applyAlignment="1">
      <alignment horizontal="right"/>
    </xf>
    <xf numFmtId="3" fontId="26" fillId="6" borderId="23" xfId="5" applyNumberFormat="1" applyFont="1" applyFill="1" applyBorder="1" applyAlignment="1">
      <alignment horizontal="right" vertical="center"/>
    </xf>
    <xf numFmtId="9" fontId="26" fillId="6" borderId="23" xfId="2" applyFont="1" applyFill="1" applyBorder="1" applyAlignment="1">
      <alignment horizontal="right" vertical="center"/>
    </xf>
    <xf numFmtId="1" fontId="0" fillId="2" borderId="0" xfId="0" applyNumberFormat="1" applyFill="1"/>
    <xf numFmtId="49" fontId="24" fillId="9" borderId="24" xfId="0" applyNumberFormat="1" applyFont="1" applyFill="1" applyBorder="1" applyAlignment="1">
      <alignment horizontal="left" vertical="center"/>
    </xf>
    <xf numFmtId="3" fontId="25" fillId="10" borderId="4" xfId="6" applyNumberFormat="1" applyFont="1" applyFill="1" applyBorder="1" applyAlignment="1">
      <alignment horizontal="left" vertical="center"/>
    </xf>
    <xf numFmtId="4" fontId="25" fillId="10" borderId="21" xfId="6" applyNumberFormat="1" applyFont="1" applyFill="1" applyBorder="1" applyAlignment="1">
      <alignment horizontal="left" vertical="center"/>
    </xf>
    <xf numFmtId="3" fontId="25" fillId="10" borderId="23" xfId="6" applyNumberFormat="1" applyFont="1" applyFill="1" applyBorder="1" applyAlignment="1">
      <alignment horizontal="right" vertical="center"/>
    </xf>
    <xf numFmtId="9" fontId="25" fillId="10" borderId="23" xfId="2" applyFont="1" applyFill="1" applyBorder="1" applyAlignment="1">
      <alignment horizontal="right" vertical="center"/>
    </xf>
    <xf numFmtId="9" fontId="0" fillId="2" borderId="0" xfId="2" applyFont="1" applyFill="1"/>
    <xf numFmtId="3" fontId="25" fillId="6" borderId="4" xfId="5" applyNumberFormat="1" applyFont="1" applyFill="1" applyBorder="1" applyAlignment="1">
      <alignment vertical="center"/>
    </xf>
    <xf numFmtId="3" fontId="25" fillId="6" borderId="21" xfId="5" applyNumberFormat="1" applyFont="1" applyFill="1" applyBorder="1" applyAlignment="1">
      <alignment vertical="center"/>
    </xf>
    <xf numFmtId="3" fontId="25" fillId="6" borderId="23" xfId="5" applyNumberFormat="1" applyFont="1" applyFill="1" applyBorder="1" applyAlignment="1">
      <alignment horizontal="right" vertical="center"/>
    </xf>
    <xf numFmtId="9" fontId="25" fillId="6" borderId="23" xfId="2" applyFont="1" applyFill="1" applyBorder="1" applyAlignment="1">
      <alignment horizontal="right" vertical="center"/>
    </xf>
    <xf numFmtId="3" fontId="26" fillId="10" borderId="23" xfId="6" applyNumberFormat="1" applyFont="1" applyFill="1" applyBorder="1" applyAlignment="1">
      <alignment horizontal="left" vertical="center"/>
    </xf>
    <xf numFmtId="4" fontId="26" fillId="10" borderId="23" xfId="6" applyNumberFormat="1" applyFont="1" applyFill="1" applyBorder="1" applyAlignment="1">
      <alignment horizontal="left" vertical="center"/>
    </xf>
    <xf numFmtId="3" fontId="26" fillId="10" borderId="23" xfId="6" applyNumberFormat="1" applyFont="1" applyFill="1" applyBorder="1" applyAlignment="1">
      <alignment horizontal="right" vertical="center"/>
    </xf>
    <xf numFmtId="9" fontId="26" fillId="10" borderId="23" xfId="2" applyFont="1" applyFill="1" applyBorder="1" applyAlignment="1">
      <alignment horizontal="right" vertical="center"/>
    </xf>
    <xf numFmtId="0" fontId="0" fillId="2" borderId="0" xfId="0" quotePrefix="1" applyFill="1"/>
    <xf numFmtId="49" fontId="24" fillId="9" borderId="24" xfId="0" applyNumberFormat="1" applyFont="1" applyFill="1" applyBorder="1" applyAlignment="1">
      <alignment vertical="center"/>
    </xf>
    <xf numFmtId="3" fontId="26" fillId="7" borderId="23" xfId="6" applyNumberFormat="1" applyFont="1" applyFill="1" applyBorder="1" applyAlignment="1">
      <alignment horizontal="right" vertical="center"/>
    </xf>
    <xf numFmtId="9" fontId="26" fillId="7" borderId="23" xfId="2" applyFont="1" applyFill="1" applyBorder="1" applyAlignment="1">
      <alignment horizontal="right" vertical="center"/>
    </xf>
    <xf numFmtId="49" fontId="24" fillId="9" borderId="25" xfId="0" applyNumberFormat="1" applyFont="1" applyFill="1" applyBorder="1" applyAlignment="1">
      <alignment vertical="center"/>
    </xf>
    <xf numFmtId="2" fontId="0" fillId="2" borderId="0" xfId="2" quotePrefix="1" applyNumberFormat="1" applyFont="1" applyFill="1"/>
    <xf numFmtId="0" fontId="24" fillId="8" borderId="14" xfId="0" applyFont="1" applyFill="1" applyBorder="1" applyAlignment="1">
      <alignment horizontal="centerContinuous"/>
    </xf>
    <xf numFmtId="1" fontId="24" fillId="8" borderId="14" xfId="0" applyNumberFormat="1" applyFont="1" applyFill="1" applyBorder="1" applyAlignment="1">
      <alignment horizontal="center"/>
    </xf>
    <xf numFmtId="0" fontId="24" fillId="8" borderId="14" xfId="0" applyFont="1" applyFill="1" applyBorder="1" applyAlignment="1">
      <alignment horizontal="right"/>
    </xf>
    <xf numFmtId="0" fontId="24" fillId="8" borderId="21" xfId="0" applyFont="1" applyFill="1" applyBorder="1" applyAlignment="1">
      <alignment horizontal="right"/>
    </xf>
    <xf numFmtId="3" fontId="26" fillId="7" borderId="23" xfId="5" applyNumberFormat="1" applyFont="1" applyFill="1" applyBorder="1" applyAlignment="1">
      <alignment horizontal="right" vertical="center"/>
    </xf>
    <xf numFmtId="3" fontId="25" fillId="6" borderId="4" xfId="6" applyNumberFormat="1" applyFont="1" applyFill="1" applyBorder="1" applyAlignment="1">
      <alignment horizontal="left" vertical="center"/>
    </xf>
    <xf numFmtId="4" fontId="25" fillId="6" borderId="21" xfId="6" applyNumberFormat="1" applyFont="1" applyFill="1" applyBorder="1" applyAlignment="1">
      <alignment horizontal="left" vertical="center"/>
    </xf>
    <xf numFmtId="3" fontId="25" fillId="6" borderId="23" xfId="6" applyNumberFormat="1" applyFont="1" applyFill="1" applyBorder="1" applyAlignment="1">
      <alignment horizontal="right" vertical="center"/>
    </xf>
    <xf numFmtId="3" fontId="25" fillId="7" borderId="4" xfId="5" applyNumberFormat="1" applyFont="1" applyFill="1" applyBorder="1" applyAlignment="1">
      <alignment vertical="center"/>
    </xf>
    <xf numFmtId="3" fontId="25" fillId="7" borderId="21" xfId="5" applyNumberFormat="1" applyFont="1" applyFill="1" applyBorder="1" applyAlignment="1">
      <alignment vertical="center"/>
    </xf>
    <xf numFmtId="3" fontId="25" fillId="7" borderId="23" xfId="5" applyNumberFormat="1" applyFont="1" applyFill="1" applyBorder="1" applyAlignment="1">
      <alignment horizontal="right" vertical="center"/>
    </xf>
    <xf numFmtId="9" fontId="25" fillId="7" borderId="23" xfId="2" applyFont="1" applyFill="1" applyBorder="1" applyAlignment="1">
      <alignment horizontal="right" vertical="center"/>
    </xf>
    <xf numFmtId="3" fontId="26" fillId="6" borderId="23" xfId="6" applyNumberFormat="1" applyFont="1" applyFill="1" applyBorder="1" applyAlignment="1">
      <alignment horizontal="right" vertical="center"/>
    </xf>
    <xf numFmtId="0" fontId="0" fillId="2" borderId="0" xfId="0" quotePrefix="1" applyFill="1" applyAlignment="1">
      <alignment vertical="top" wrapText="1"/>
    </xf>
    <xf numFmtId="168" fontId="0" fillId="2" borderId="0" xfId="2" applyNumberFormat="1" applyFont="1" applyFill="1"/>
    <xf numFmtId="3" fontId="26" fillId="7" borderId="22" xfId="5" applyNumberFormat="1" applyFont="1" applyFill="1" applyBorder="1" applyAlignment="1">
      <alignment horizontal="right" vertical="center"/>
    </xf>
    <xf numFmtId="9" fontId="26" fillId="7" borderId="22" xfId="2" applyFont="1" applyFill="1" applyBorder="1" applyAlignment="1">
      <alignment horizontal="right" vertical="center"/>
    </xf>
    <xf numFmtId="49" fontId="45" fillId="2" borderId="18" xfId="0" applyNumberFormat="1" applyFont="1" applyFill="1" applyBorder="1"/>
    <xf numFmtId="3" fontId="47" fillId="2" borderId="18" xfId="5" applyNumberFormat="1" applyFont="1" applyFill="1" applyBorder="1" applyAlignment="1">
      <alignment horizontal="left" vertical="center"/>
    </xf>
    <xf numFmtId="3" fontId="47" fillId="2" borderId="18" xfId="5" applyNumberFormat="1" applyFont="1" applyFill="1" applyBorder="1" applyAlignment="1">
      <alignment horizontal="right" vertical="center"/>
    </xf>
    <xf numFmtId="3" fontId="48" fillId="2" borderId="18" xfId="6" quotePrefix="1" applyNumberFormat="1" applyFont="1" applyFill="1" applyBorder="1" applyAlignment="1">
      <alignment horizontal="right" vertical="center"/>
    </xf>
    <xf numFmtId="9" fontId="47" fillId="2" borderId="18" xfId="2" applyFont="1" applyFill="1" applyBorder="1" applyAlignment="1">
      <alignment horizontal="right" vertical="center"/>
    </xf>
    <xf numFmtId="3" fontId="47" fillId="2" borderId="18" xfId="6" applyNumberFormat="1" applyFont="1" applyFill="1" applyBorder="1" applyAlignment="1">
      <alignment horizontal="right" vertical="center"/>
    </xf>
    <xf numFmtId="1" fontId="49" fillId="2" borderId="0" xfId="0" applyNumberFormat="1" applyFont="1" applyFill="1" applyAlignment="1">
      <alignment horizontal="centerContinuous"/>
    </xf>
    <xf numFmtId="1" fontId="49" fillId="2" borderId="0" xfId="0" applyNumberFormat="1" applyFont="1" applyFill="1" applyAlignment="1">
      <alignment horizontal="center"/>
    </xf>
    <xf numFmtId="9" fontId="49" fillId="2" borderId="0" xfId="0" applyNumberFormat="1" applyFont="1" applyFill="1" applyAlignment="1">
      <alignment horizontal="centerContinuous"/>
    </xf>
    <xf numFmtId="49" fontId="49" fillId="2" borderId="0" xfId="0" applyNumberFormat="1" applyFont="1" applyFill="1" applyAlignment="1">
      <alignment horizontal="left"/>
    </xf>
    <xf numFmtId="0" fontId="50" fillId="2" borderId="0" xfId="0" applyFont="1" applyFill="1"/>
    <xf numFmtId="14" fontId="51" fillId="2" borderId="0" xfId="0" applyNumberFormat="1" applyFont="1" applyFill="1"/>
    <xf numFmtId="0" fontId="51" fillId="2" borderId="0" xfId="0" applyFont="1" applyFill="1"/>
    <xf numFmtId="0" fontId="51" fillId="2" borderId="0" xfId="0" applyFont="1" applyFill="1" applyAlignment="1" applyProtection="1">
      <alignment horizontal="left"/>
      <protection locked="0"/>
    </xf>
    <xf numFmtId="0" fontId="53" fillId="2" borderId="0" xfId="0" applyFont="1" applyFill="1"/>
    <xf numFmtId="0" fontId="54" fillId="2" borderId="26" xfId="7" applyFont="1" applyFill="1" applyBorder="1">
      <alignment horizontal="left"/>
    </xf>
    <xf numFmtId="0" fontId="51" fillId="2" borderId="26" xfId="0" applyFont="1" applyFill="1" applyBorder="1"/>
    <xf numFmtId="0" fontId="25" fillId="2" borderId="0" xfId="0" applyFont="1" applyFill="1" applyAlignment="1">
      <alignment horizontal="left" vertical="center"/>
    </xf>
    <xf numFmtId="0" fontId="25" fillId="0" borderId="0" xfId="0" applyFont="1" applyAlignment="1">
      <alignment horizontal="left" vertical="center"/>
    </xf>
    <xf numFmtId="0" fontId="0" fillId="2" borderId="26" xfId="0" applyFill="1" applyBorder="1"/>
    <xf numFmtId="0" fontId="55" fillId="2" borderId="27" xfId="9" applyFont="1" applyFill="1" applyBorder="1" applyAlignment="1">
      <alignment vertical="top" wrapText="1"/>
    </xf>
    <xf numFmtId="0" fontId="0" fillId="2" borderId="27" xfId="0" applyFill="1" applyBorder="1"/>
    <xf numFmtId="0" fontId="24" fillId="5" borderId="13" xfId="0" applyFont="1" applyFill="1" applyBorder="1" applyAlignment="1">
      <alignment horizontal="center"/>
    </xf>
    <xf numFmtId="0" fontId="7" fillId="2" borderId="0" xfId="0" applyFont="1" applyFill="1" applyAlignment="1">
      <alignment horizontal="left"/>
    </xf>
    <xf numFmtId="0" fontId="8" fillId="2" borderId="0" xfId="0" applyFont="1" applyFill="1" applyAlignment="1">
      <alignment horizontal="left"/>
    </xf>
    <xf numFmtId="0" fontId="24" fillId="5" borderId="15" xfId="0" applyFont="1" applyFill="1" applyBorder="1" applyAlignment="1">
      <alignment horizontal="center"/>
    </xf>
    <xf numFmtId="0" fontId="24" fillId="5" borderId="16" xfId="0" applyFont="1" applyFill="1" applyBorder="1" applyAlignment="1">
      <alignment horizontal="center"/>
    </xf>
    <xf numFmtId="0" fontId="24" fillId="5" borderId="17" xfId="0" applyFont="1" applyFill="1" applyBorder="1" applyAlignment="1">
      <alignment horizontal="center"/>
    </xf>
    <xf numFmtId="0" fontId="24" fillId="5" borderId="18" xfId="0" quotePrefix="1" applyFont="1" applyFill="1" applyBorder="1" applyAlignment="1">
      <alignment horizontal="right" wrapText="1"/>
    </xf>
    <xf numFmtId="0" fontId="24" fillId="5" borderId="0" xfId="0" quotePrefix="1" applyFont="1" applyFill="1" applyAlignment="1">
      <alignment horizontal="right" wrapText="1"/>
    </xf>
    <xf numFmtId="0" fontId="41" fillId="2" borderId="0" xfId="0" applyFont="1" applyFill="1" applyAlignment="1">
      <alignment horizontal="center"/>
    </xf>
    <xf numFmtId="49" fontId="42" fillId="0" borderId="0" xfId="0" applyNumberFormat="1" applyFont="1" applyAlignment="1">
      <alignment horizontal="left"/>
    </xf>
    <xf numFmtId="49" fontId="26" fillId="2" borderId="0" xfId="0" applyNumberFormat="1" applyFont="1" applyFill="1" applyAlignment="1">
      <alignment horizontal="right"/>
    </xf>
    <xf numFmtId="49" fontId="45" fillId="8" borderId="4" xfId="0" applyNumberFormat="1" applyFont="1" applyFill="1" applyBorder="1" applyAlignment="1">
      <alignment horizontal="left"/>
    </xf>
    <xf numFmtId="49" fontId="45" fillId="8" borderId="14" xfId="0" applyNumberFormat="1" applyFont="1" applyFill="1" applyBorder="1" applyAlignment="1">
      <alignment horizontal="left"/>
    </xf>
    <xf numFmtId="49" fontId="24" fillId="9" borderId="22" xfId="0" applyNumberFormat="1" applyFont="1" applyFill="1" applyBorder="1" applyAlignment="1">
      <alignment horizontal="left" vertical="center"/>
    </xf>
    <xf numFmtId="49" fontId="24" fillId="9" borderId="24" xfId="0" applyNumberFormat="1" applyFont="1" applyFill="1" applyBorder="1" applyAlignment="1">
      <alignment horizontal="left" vertical="center"/>
    </xf>
    <xf numFmtId="3" fontId="26" fillId="6" borderId="4" xfId="5" applyNumberFormat="1" applyFont="1" applyFill="1" applyBorder="1" applyAlignment="1">
      <alignment horizontal="left" vertical="center"/>
    </xf>
    <xf numFmtId="3" fontId="26" fillId="6" borderId="21" xfId="5" applyNumberFormat="1" applyFont="1" applyFill="1" applyBorder="1" applyAlignment="1">
      <alignment horizontal="left" vertical="center"/>
    </xf>
    <xf numFmtId="0" fontId="0" fillId="2" borderId="0" xfId="0" quotePrefix="1" applyFill="1" applyAlignment="1">
      <alignment horizontal="left" vertical="top" wrapText="1"/>
    </xf>
    <xf numFmtId="3" fontId="26" fillId="7" borderId="4" xfId="5" applyNumberFormat="1" applyFont="1" applyFill="1" applyBorder="1" applyAlignment="1">
      <alignment horizontal="left" vertical="center"/>
    </xf>
    <xf numFmtId="3" fontId="26" fillId="7" borderId="21" xfId="5" applyNumberFormat="1" applyFont="1" applyFill="1" applyBorder="1" applyAlignment="1">
      <alignment horizontal="left" vertical="center"/>
    </xf>
    <xf numFmtId="0" fontId="25" fillId="2" borderId="0" xfId="9" applyFont="1" applyFill="1" applyAlignment="1">
      <alignment horizontal="left" vertical="top" wrapText="1"/>
    </xf>
    <xf numFmtId="3" fontId="26" fillId="7" borderId="3" xfId="5" applyNumberFormat="1" applyFont="1" applyFill="1" applyBorder="1" applyAlignment="1">
      <alignment horizontal="left" vertical="center"/>
    </xf>
    <xf numFmtId="3" fontId="26" fillId="7" borderId="19" xfId="5" applyNumberFormat="1" applyFont="1" applyFill="1" applyBorder="1" applyAlignment="1">
      <alignment horizontal="left" vertical="center"/>
    </xf>
    <xf numFmtId="0" fontId="25" fillId="2" borderId="0" xfId="0" applyFont="1" applyFill="1" applyAlignment="1">
      <alignment horizontal="left"/>
    </xf>
    <xf numFmtId="0" fontId="25" fillId="2" borderId="0" xfId="0" applyFont="1" applyFill="1" applyAlignment="1">
      <alignment horizontal="left" vertical="top" wrapText="1"/>
    </xf>
    <xf numFmtId="0" fontId="54" fillId="2" borderId="26" xfId="7" applyFont="1" applyFill="1" applyBorder="1">
      <alignment horizontal="left"/>
    </xf>
  </cellXfs>
  <cellStyles count="10">
    <cellStyle name="20% - Accent1" xfId="5" builtinId="30"/>
    <cellStyle name="40% - Accent1" xfId="6" builtinId="31"/>
    <cellStyle name="Comma" xfId="1" builtinId="3"/>
    <cellStyle name="Heading 2 2" xfId="7" xr:uid="{00000000-0005-0000-0000-000003000000}"/>
    <cellStyle name="Hyperlink" xfId="3" builtinId="8"/>
    <cellStyle name="Normal" xfId="0" builtinId="0"/>
    <cellStyle name="Normal 3" xfId="8" xr:uid="{00000000-0005-0000-0000-000006000000}"/>
    <cellStyle name="Normal 3 2" xfId="9" xr:uid="{7136A16A-50C5-43CD-9FF9-08B0CA8BF3B2}"/>
    <cellStyle name="Percent" xfId="2" builtinId="5"/>
    <cellStyle name="Percent 12" xfId="4" xr:uid="{00000000-0005-0000-0000-000008000000}"/>
  </cellStyles>
  <dxfs count="0"/>
  <tableStyles count="0" defaultTableStyle="TableStyleMedium2" defaultPivotStyle="PivotStyleLight16"/>
  <colors>
    <mruColors>
      <color rgb="FF575756"/>
      <color rgb="FFDFEFFB"/>
      <color rgb="FFBBDDF5"/>
      <color rgb="FF0090D3"/>
      <color rgb="FF0090D4"/>
      <color rgb="FF61BAE8"/>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0</xdr:colOff>
      <xdr:row>4</xdr:row>
      <xdr:rowOff>21166</xdr:rowOff>
    </xdr:to>
    <xdr:grpSp>
      <xdr:nvGrpSpPr>
        <xdr:cNvPr id="2" name="Group 1">
          <a:extLst>
            <a:ext uri="{FF2B5EF4-FFF2-40B4-BE49-F238E27FC236}">
              <a16:creationId xmlns:a16="http://schemas.microsoft.com/office/drawing/2014/main" id="{F513FC86-9486-4D2F-BA25-952FDAE44F76}"/>
            </a:ext>
          </a:extLst>
        </xdr:cNvPr>
        <xdr:cNvGrpSpPr/>
      </xdr:nvGrpSpPr>
      <xdr:grpSpPr>
        <a:xfrm>
          <a:off x="0" y="0"/>
          <a:ext cx="19431000" cy="668866"/>
          <a:chOff x="181059" y="-1"/>
          <a:chExt cx="15223247" cy="494558"/>
        </a:xfrm>
      </xdr:grpSpPr>
      <xdr:pic>
        <xdr:nvPicPr>
          <xdr:cNvPr id="3" name="Gradientbar">
            <a:extLst>
              <a:ext uri="{FF2B5EF4-FFF2-40B4-BE49-F238E27FC236}">
                <a16:creationId xmlns:a16="http://schemas.microsoft.com/office/drawing/2014/main" id="{97A708E2-4672-CD93-DAAA-FAC0F2A728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6781" y="0"/>
            <a:ext cx="14487525" cy="493395"/>
          </a:xfrm>
          <a:prstGeom prst="rect">
            <a:avLst/>
          </a:prstGeom>
        </xdr:spPr>
      </xdr:pic>
      <xdr:pic>
        <xdr:nvPicPr>
          <xdr:cNvPr id="4" name="Picture 3">
            <a:extLst>
              <a:ext uri="{FF2B5EF4-FFF2-40B4-BE49-F238E27FC236}">
                <a16:creationId xmlns:a16="http://schemas.microsoft.com/office/drawing/2014/main" id="{63A42E47-6D99-7DC9-C2EB-5296C50556EC}"/>
              </a:ext>
            </a:extLst>
          </xdr:cNvPr>
          <xdr:cNvPicPr>
            <a:picLocks noChangeAspect="1"/>
          </xdr:cNvPicPr>
        </xdr:nvPicPr>
        <xdr:blipFill>
          <a:blip xmlns:r="http://schemas.openxmlformats.org/officeDocument/2006/relationships" r:embed="rId3"/>
          <a:stretch>
            <a:fillRect/>
          </a:stretch>
        </xdr:blipFill>
        <xdr:spPr>
          <a:xfrm>
            <a:off x="181059" y="-1"/>
            <a:ext cx="852030" cy="49455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0</xdr:row>
      <xdr:rowOff>0</xdr:rowOff>
    </xdr:from>
    <xdr:to>
      <xdr:col>13</xdr:col>
      <xdr:colOff>19050</xdr:colOff>
      <xdr:row>2</xdr:row>
      <xdr:rowOff>65942</xdr:rowOff>
    </xdr:to>
    <xdr:grpSp>
      <xdr:nvGrpSpPr>
        <xdr:cNvPr id="2" name="Group 1">
          <a:extLst>
            <a:ext uri="{FF2B5EF4-FFF2-40B4-BE49-F238E27FC236}">
              <a16:creationId xmlns:a16="http://schemas.microsoft.com/office/drawing/2014/main" id="{9C1D2E22-4F05-42D7-8E64-856418EAD1C9}"/>
            </a:ext>
          </a:extLst>
        </xdr:cNvPr>
        <xdr:cNvGrpSpPr/>
      </xdr:nvGrpSpPr>
      <xdr:grpSpPr>
        <a:xfrm>
          <a:off x="9525" y="0"/>
          <a:ext cx="14963775" cy="488217"/>
          <a:chOff x="190500" y="0"/>
          <a:chExt cx="15213806" cy="494558"/>
        </a:xfrm>
      </xdr:grpSpPr>
      <xdr:pic>
        <xdr:nvPicPr>
          <xdr:cNvPr id="3" name="Gradientbar">
            <a:extLst>
              <a:ext uri="{FF2B5EF4-FFF2-40B4-BE49-F238E27FC236}">
                <a16:creationId xmlns:a16="http://schemas.microsoft.com/office/drawing/2014/main" id="{4F210C62-027E-64AF-F774-C13DB893DE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6781" y="0"/>
            <a:ext cx="14487525" cy="493395"/>
          </a:xfrm>
          <a:prstGeom prst="rect">
            <a:avLst/>
          </a:prstGeom>
        </xdr:spPr>
      </xdr:pic>
      <xdr:pic>
        <xdr:nvPicPr>
          <xdr:cNvPr id="4" name="Picture 3">
            <a:extLst>
              <a:ext uri="{FF2B5EF4-FFF2-40B4-BE49-F238E27FC236}">
                <a16:creationId xmlns:a16="http://schemas.microsoft.com/office/drawing/2014/main" id="{C8FB884D-6F95-D921-CA99-CDF8E5435921}"/>
              </a:ext>
            </a:extLst>
          </xdr:cNvPr>
          <xdr:cNvPicPr>
            <a:picLocks noChangeAspect="1"/>
          </xdr:cNvPicPr>
        </xdr:nvPicPr>
        <xdr:blipFill>
          <a:blip xmlns:r="http://schemas.openxmlformats.org/officeDocument/2006/relationships" r:embed="rId3"/>
          <a:stretch>
            <a:fillRect/>
          </a:stretch>
        </xdr:blipFill>
        <xdr:spPr>
          <a:xfrm>
            <a:off x="190500" y="0"/>
            <a:ext cx="738187" cy="494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hdb.org.uk/cereals-oilseeds/trade-data" TargetMode="External"/><Relationship Id="rId13" Type="http://schemas.openxmlformats.org/officeDocument/2006/relationships/hyperlink" Target="https://www.gov.uk/government/statistical-data-sets/structure-of-the-agricultural-industry-in-england-and-the-uk-at-june" TargetMode="External"/><Relationship Id="rId3" Type="http://schemas.openxmlformats.org/officeDocument/2006/relationships/hyperlink" Target="https://ahdb.org.uk/cereals-oilseeds/cereal-use-in-gb-animal-feed-production" TargetMode="External"/><Relationship Id="rId7" Type="http://schemas.openxmlformats.org/officeDocument/2006/relationships/hyperlink" Target="https://www.gov.uk/government/statistical-data-sets/structure-of-the-agricultural-industry-in-england-and-the-uk-at-june" TargetMode="External"/><Relationship Id="rId12" Type="http://schemas.openxmlformats.org/officeDocument/2006/relationships/hyperlink" Target="https://ahdb.org.uk/cereals-oilseeds/uk-human-industrial-cereal-usage" TargetMode="External"/><Relationship Id="rId17" Type="http://schemas.openxmlformats.org/officeDocument/2006/relationships/drawing" Target="../drawings/drawing1.xml"/><Relationship Id="rId2" Type="http://schemas.openxmlformats.org/officeDocument/2006/relationships/hyperlink" Target="https://ahdb.org.uk/cereals-oilseeds/cereal-stocks" TargetMode="External"/><Relationship Id="rId16" Type="http://schemas.openxmlformats.org/officeDocument/2006/relationships/printerSettings" Target="../printerSettings/printerSettings1.bin"/><Relationship Id="rId1" Type="http://schemas.openxmlformats.org/officeDocument/2006/relationships/hyperlink" Target="https://ahdb.org.uk/cereals-oilseeds/uk-human-industrial-cereal-usage" TargetMode="External"/><Relationship Id="rId6" Type="http://schemas.openxmlformats.org/officeDocument/2006/relationships/hyperlink" Target="https://projectblue.blob.core.windows.net/media/Default/MI%20Reports/BST/UK%20Supply%20and%20Demand/Methodologies/Rebranded%20Op%20Stock%20Methodology%20-%20Jul%2019.pdf" TargetMode="External"/><Relationship Id="rId11" Type="http://schemas.openxmlformats.org/officeDocument/2006/relationships/hyperlink" Target="https://ahdb.org.uk/cereals-oilseeds/cereal-use-in-gb-animal-feed-production" TargetMode="External"/><Relationship Id="rId5" Type="http://schemas.openxmlformats.org/officeDocument/2006/relationships/hyperlink" Target="https://ahdb.org.uk/cereals-oilseeds/trade-data" TargetMode="External"/><Relationship Id="rId15" Type="http://schemas.openxmlformats.org/officeDocument/2006/relationships/hyperlink" Target="https://ahdb.org.uk/cereals-oilseeds/cereal-stocks" TargetMode="External"/><Relationship Id="rId10" Type="http://schemas.openxmlformats.org/officeDocument/2006/relationships/hyperlink" Target="https://ahdb.org.uk/cereals-oilseeds/cereal-stocks" TargetMode="External"/><Relationship Id="rId4" Type="http://schemas.openxmlformats.org/officeDocument/2006/relationships/hyperlink" Target="https://ahdb.org.uk/cereals-oilseeds/cereal-stocks" TargetMode="External"/><Relationship Id="rId9" Type="http://schemas.openxmlformats.org/officeDocument/2006/relationships/hyperlink" Target="https://ahdb.org.uk/cereals-oilseeds/trade-data" TargetMode="External"/><Relationship Id="rId14" Type="http://schemas.openxmlformats.org/officeDocument/2006/relationships/hyperlink" Target="https://ahdb.org.uk/cereals-oilseeds/trade-dat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8973-BB9D-43CC-8F90-68136497C2C3}">
  <dimension ref="B4:V121"/>
  <sheetViews>
    <sheetView showGridLines="0" tabSelected="1" zoomScaleNormal="100" zoomScaleSheetLayoutView="70" workbookViewId="0">
      <selection activeCell="B1" sqref="B1"/>
    </sheetView>
  </sheetViews>
  <sheetFormatPr defaultColWidth="9.1796875" defaultRowHeight="12.5"/>
  <cols>
    <col min="1" max="1" width="2.81640625" style="4" customWidth="1"/>
    <col min="2" max="2" width="8.54296875" style="38" customWidth="1"/>
    <col min="3" max="3" width="71.81640625" style="38" customWidth="1"/>
    <col min="4" max="19" width="12" style="4" customWidth="1"/>
    <col min="20" max="20" width="2.81640625" style="4" customWidth="1"/>
    <col min="21" max="21" width="10.1796875" style="39" bestFit="1" customWidth="1"/>
    <col min="22" max="16384" width="9.1796875" style="4"/>
  </cols>
  <sheetData>
    <row r="4" spans="2:22">
      <c r="B4" s="1"/>
      <c r="C4" s="1"/>
      <c r="D4" s="2"/>
      <c r="E4" s="2"/>
      <c r="F4" s="2"/>
      <c r="G4" s="2"/>
      <c r="H4" s="2"/>
      <c r="I4" s="2"/>
      <c r="J4" s="2"/>
      <c r="K4" s="2"/>
      <c r="L4" s="2"/>
      <c r="M4" s="2"/>
      <c r="N4" s="2"/>
      <c r="O4" s="2"/>
      <c r="P4" s="2"/>
      <c r="Q4" s="2"/>
      <c r="R4" s="2"/>
      <c r="S4" s="2"/>
      <c r="T4" s="2"/>
      <c r="U4" s="3"/>
    </row>
    <row r="5" spans="2:22" ht="18.5">
      <c r="B5" s="5" t="s">
        <v>0</v>
      </c>
      <c r="C5" s="6"/>
      <c r="D5" s="7"/>
      <c r="E5" s="7"/>
      <c r="F5" s="7"/>
      <c r="G5" s="7"/>
      <c r="H5" s="7"/>
      <c r="I5" s="7"/>
      <c r="J5" s="7"/>
      <c r="K5" s="7"/>
      <c r="L5" s="7"/>
      <c r="M5" s="7"/>
      <c r="N5" s="7"/>
      <c r="O5" s="7"/>
      <c r="P5" s="7"/>
      <c r="Q5" s="7"/>
      <c r="R5" s="7"/>
      <c r="S5" s="7"/>
      <c r="T5" s="2"/>
      <c r="U5" s="3"/>
    </row>
    <row r="6" spans="2:22" ht="18.5">
      <c r="B6" s="5"/>
      <c r="C6" s="6"/>
      <c r="D6" s="7"/>
      <c r="E6" s="7"/>
      <c r="F6" s="7"/>
      <c r="G6" s="7"/>
      <c r="H6" s="7"/>
      <c r="I6" s="7"/>
      <c r="J6" s="7"/>
      <c r="K6" s="7"/>
      <c r="L6" s="7"/>
      <c r="M6" s="7"/>
      <c r="N6" s="7"/>
      <c r="O6" s="7"/>
      <c r="P6" s="7"/>
      <c r="Q6" s="7"/>
      <c r="R6" s="7"/>
      <c r="S6" s="7"/>
      <c r="T6" s="2"/>
      <c r="U6" s="3"/>
    </row>
    <row r="7" spans="2:22" ht="22.5">
      <c r="B7" s="277" t="s">
        <v>85</v>
      </c>
      <c r="C7" s="277"/>
      <c r="D7" s="277"/>
      <c r="E7" s="277"/>
      <c r="F7" s="277"/>
      <c r="G7" s="277"/>
      <c r="H7" s="277"/>
      <c r="I7" s="277"/>
      <c r="J7" s="277"/>
      <c r="K7" s="277"/>
      <c r="L7" s="277"/>
      <c r="M7" s="277"/>
      <c r="N7" s="277"/>
      <c r="O7" s="277"/>
      <c r="P7" s="277"/>
      <c r="Q7" s="277"/>
      <c r="R7" s="277"/>
      <c r="S7" s="277"/>
      <c r="T7" s="2"/>
      <c r="U7" s="3"/>
    </row>
    <row r="8" spans="2:22" ht="20.5">
      <c r="B8" s="278" t="s">
        <v>97</v>
      </c>
      <c r="C8" s="278"/>
      <c r="D8" s="278"/>
      <c r="E8" s="278"/>
      <c r="F8" s="278"/>
      <c r="G8" s="278"/>
      <c r="H8" s="278"/>
      <c r="I8" s="278"/>
      <c r="J8" s="278"/>
      <c r="K8" s="278"/>
      <c r="L8" s="278"/>
      <c r="M8" s="278"/>
      <c r="N8" s="278"/>
      <c r="O8" s="278"/>
      <c r="P8" s="278"/>
      <c r="Q8" s="278"/>
      <c r="R8" s="278"/>
      <c r="S8" s="278"/>
      <c r="T8" s="78"/>
      <c r="U8" s="3"/>
    </row>
    <row r="9" spans="2:22" ht="10" customHeight="1">
      <c r="B9" s="2"/>
      <c r="C9" s="2"/>
      <c r="D9" s="40"/>
      <c r="E9" s="40"/>
      <c r="F9" s="40"/>
      <c r="G9" s="40"/>
      <c r="H9" s="40"/>
      <c r="I9" s="40"/>
      <c r="J9" s="40"/>
      <c r="K9" s="40"/>
      <c r="L9" s="8"/>
      <c r="M9" s="7"/>
      <c r="N9" s="7"/>
      <c r="O9" s="7"/>
      <c r="P9" s="7"/>
      <c r="Q9" s="7"/>
      <c r="R9" s="7"/>
      <c r="S9" s="9"/>
      <c r="T9" s="2"/>
      <c r="U9" s="3"/>
    </row>
    <row r="10" spans="2:22" ht="18">
      <c r="B10" s="46" t="s">
        <v>52</v>
      </c>
      <c r="C10" s="46"/>
      <c r="D10" s="49"/>
      <c r="E10" s="50"/>
      <c r="F10" s="50"/>
      <c r="G10" s="159"/>
      <c r="H10" s="173"/>
      <c r="I10" s="173"/>
      <c r="J10" s="173"/>
      <c r="K10" s="50"/>
      <c r="L10" s="48"/>
      <c r="M10" s="48"/>
      <c r="N10" s="48"/>
      <c r="O10" s="47"/>
      <c r="P10" s="47"/>
      <c r="Q10" s="47"/>
      <c r="R10" s="47"/>
      <c r="S10" s="51" t="s">
        <v>2</v>
      </c>
      <c r="T10" s="2"/>
      <c r="U10" s="3"/>
    </row>
    <row r="11" spans="2:22" s="13" customFormat="1" ht="14.5" thickBot="1">
      <c r="B11" s="63"/>
      <c r="C11" s="79"/>
      <c r="D11" s="276" t="s">
        <v>3</v>
      </c>
      <c r="E11" s="276"/>
      <c r="F11" s="276"/>
      <c r="G11" s="276"/>
      <c r="H11" s="276"/>
      <c r="I11" s="276"/>
      <c r="J11" s="276"/>
      <c r="K11" s="276"/>
      <c r="L11" s="276" t="s">
        <v>4</v>
      </c>
      <c r="M11" s="276"/>
      <c r="N11" s="276"/>
      <c r="O11" s="276"/>
      <c r="P11" s="276"/>
      <c r="Q11" s="276"/>
      <c r="R11" s="276"/>
      <c r="S11" s="276"/>
      <c r="T11" s="11"/>
      <c r="U11" s="12"/>
    </row>
    <row r="12" spans="2:22" s="13" customFormat="1" ht="15.75" customHeight="1" thickTop="1">
      <c r="B12" s="64"/>
      <c r="C12" s="80"/>
      <c r="D12" s="81" t="s">
        <v>87</v>
      </c>
      <c r="E12" s="81"/>
      <c r="F12" s="81"/>
      <c r="G12" s="81"/>
      <c r="H12" s="81"/>
      <c r="I12" s="81"/>
      <c r="J12" s="81" t="s">
        <v>94</v>
      </c>
      <c r="K12" s="81" t="s">
        <v>5</v>
      </c>
      <c r="L12" s="81" t="str">
        <f>$D$12</f>
        <v>2020/21</v>
      </c>
      <c r="M12" s="81"/>
      <c r="N12" s="81"/>
      <c r="O12" s="81"/>
      <c r="P12" s="81"/>
      <c r="Q12" s="81"/>
      <c r="R12" s="81" t="s">
        <v>94</v>
      </c>
      <c r="S12" s="81" t="s">
        <v>5</v>
      </c>
      <c r="T12" s="11"/>
      <c r="U12" s="12"/>
    </row>
    <row r="13" spans="2:22" s="13" customFormat="1" ht="14">
      <c r="B13" s="64"/>
      <c r="C13" s="80"/>
      <c r="D13" s="81" t="s">
        <v>72</v>
      </c>
      <c r="E13" s="81" t="s">
        <v>69</v>
      </c>
      <c r="F13" s="81" t="s">
        <v>71</v>
      </c>
      <c r="G13" s="81" t="s">
        <v>72</v>
      </c>
      <c r="H13" s="81" t="s">
        <v>88</v>
      </c>
      <c r="I13" s="81" t="s">
        <v>88</v>
      </c>
      <c r="J13" s="81" t="s">
        <v>6</v>
      </c>
      <c r="K13" s="81" t="s">
        <v>6</v>
      </c>
      <c r="L13" s="81" t="str">
        <f>$D$13</f>
        <v>2024/25</v>
      </c>
      <c r="M13" s="81" t="str">
        <f>$E$13</f>
        <v>2022/23</v>
      </c>
      <c r="N13" s="81" t="str">
        <f>$F$13</f>
        <v>2023/24</v>
      </c>
      <c r="O13" s="81" t="str">
        <f>$G$13</f>
        <v>2024/25</v>
      </c>
      <c r="P13" s="81" t="str">
        <f>H13</f>
        <v>2025/26</v>
      </c>
      <c r="Q13" s="81" t="s">
        <v>88</v>
      </c>
      <c r="R13" s="81" t="s">
        <v>6</v>
      </c>
      <c r="S13" s="81" t="s">
        <v>6</v>
      </c>
      <c r="T13" s="11"/>
      <c r="U13" s="12"/>
    </row>
    <row r="14" spans="2:22" s="13" customFormat="1" ht="14">
      <c r="B14" s="42"/>
      <c r="C14" s="82"/>
      <c r="D14" s="83" t="s">
        <v>7</v>
      </c>
      <c r="E14" s="83" t="s">
        <v>8</v>
      </c>
      <c r="F14" s="83" t="s">
        <v>8</v>
      </c>
      <c r="G14" s="83" t="s">
        <v>8</v>
      </c>
      <c r="H14" s="83" t="s">
        <v>93</v>
      </c>
      <c r="I14" s="83" t="s">
        <v>96</v>
      </c>
      <c r="J14" s="83">
        <v>46023</v>
      </c>
      <c r="K14" s="81" t="s">
        <v>89</v>
      </c>
      <c r="L14" s="81" t="s">
        <v>7</v>
      </c>
      <c r="M14" s="84" t="s">
        <v>8</v>
      </c>
      <c r="N14" s="83" t="s">
        <v>8</v>
      </c>
      <c r="O14" s="84" t="str">
        <f>$G$14</f>
        <v>estimate</v>
      </c>
      <c r="P14" s="84" t="str">
        <f>H14</f>
        <v>Jan-26</v>
      </c>
      <c r="Q14" s="83" t="str">
        <f>$I$14</f>
        <v>Mar-26</v>
      </c>
      <c r="R14" s="83">
        <f>$J$14</f>
        <v>46023</v>
      </c>
      <c r="S14" s="81" t="str">
        <f>$K$14</f>
        <v>on 24/25</v>
      </c>
      <c r="T14" s="11"/>
      <c r="U14" s="12"/>
    </row>
    <row r="15" spans="2:22" s="13" customFormat="1" ht="14">
      <c r="B15" s="54" t="s">
        <v>9</v>
      </c>
      <c r="C15" s="85" t="s">
        <v>54</v>
      </c>
      <c r="D15" s="141">
        <v>2070.4116534122609</v>
      </c>
      <c r="E15" s="89">
        <v>1788.0283019999999</v>
      </c>
      <c r="F15" s="89">
        <v>1952.8353693856011</v>
      </c>
      <c r="G15" s="89">
        <v>2760.2616870718243</v>
      </c>
      <c r="H15" s="89">
        <v>1980.1996468441912</v>
      </c>
      <c r="I15" s="89">
        <v>1980.1996468441912</v>
      </c>
      <c r="J15" s="89">
        <f>I15-H15</f>
        <v>0</v>
      </c>
      <c r="K15" s="116">
        <f t="shared" ref="K15:K34" si="0">(I15-G15)/G15</f>
        <v>-0.28260437909970354</v>
      </c>
      <c r="L15" s="86">
        <v>1161.9447734905436</v>
      </c>
      <c r="M15" s="86">
        <v>963.92700000000002</v>
      </c>
      <c r="N15" s="86">
        <v>1268.4514412265321</v>
      </c>
      <c r="O15" s="86">
        <v>1162.8594496006885</v>
      </c>
      <c r="P15" s="86">
        <v>1278.9162314111616</v>
      </c>
      <c r="Q15" s="86">
        <v>1278.9162314111616</v>
      </c>
      <c r="R15" s="86">
        <f>Q15-P15</f>
        <v>0</v>
      </c>
      <c r="S15" s="115">
        <f>(Q15-O15)/O15</f>
        <v>9.9802931343358367E-2</v>
      </c>
      <c r="T15" s="11"/>
      <c r="U15" s="14"/>
      <c r="V15" s="174"/>
    </row>
    <row r="16" spans="2:22" s="13" customFormat="1" ht="14">
      <c r="B16" s="43" t="s">
        <v>10</v>
      </c>
      <c r="C16" s="88" t="s">
        <v>70</v>
      </c>
      <c r="D16" s="142">
        <v>12862.183777444847</v>
      </c>
      <c r="E16" s="89">
        <v>15539.6524747162</v>
      </c>
      <c r="F16" s="89">
        <v>13979.847787459714</v>
      </c>
      <c r="G16" s="89">
        <v>11145.741151681224</v>
      </c>
      <c r="H16" s="89">
        <v>11958.216125064901</v>
      </c>
      <c r="I16" s="89">
        <v>11958.216125064901</v>
      </c>
      <c r="J16" s="89">
        <f t="shared" ref="J16:J34" si="1">I16-H16</f>
        <v>0</v>
      </c>
      <c r="K16" s="116">
        <f t="shared" si="0"/>
        <v>7.2895553765944254E-2</v>
      </c>
      <c r="L16" s="89">
        <v>7303.5177449181456</v>
      </c>
      <c r="M16" s="90">
        <v>7385.0916382115402</v>
      </c>
      <c r="N16" s="90">
        <v>6963.3927920177512</v>
      </c>
      <c r="O16" s="90">
        <v>7090.8316642099871</v>
      </c>
      <c r="P16" s="90">
        <v>6366.5411958864797</v>
      </c>
      <c r="Q16" s="90">
        <v>6366.5411958864797</v>
      </c>
      <c r="R16" s="90">
        <f t="shared" ref="R16:R34" si="2">Q16-P16</f>
        <v>0</v>
      </c>
      <c r="S16" s="116">
        <f t="shared" ref="S16:S34" si="3">(Q16-O16)/O16</f>
        <v>-0.10214464291674917</v>
      </c>
      <c r="T16" s="11"/>
      <c r="U16" s="41"/>
      <c r="V16" s="174"/>
    </row>
    <row r="17" spans="2:22" s="13" customFormat="1" ht="14">
      <c r="B17" s="43" t="s">
        <v>11</v>
      </c>
      <c r="C17" s="88" t="s">
        <v>12</v>
      </c>
      <c r="D17" s="89">
        <v>2257.9533200000001</v>
      </c>
      <c r="E17" s="89">
        <v>1360.4997599999999</v>
      </c>
      <c r="F17" s="89">
        <v>2436.6551899999999</v>
      </c>
      <c r="G17" s="89">
        <v>3067.7616500000008</v>
      </c>
      <c r="H17" s="89">
        <v>2200</v>
      </c>
      <c r="I17" s="89">
        <v>2200</v>
      </c>
      <c r="J17" s="89">
        <f t="shared" si="1"/>
        <v>0</v>
      </c>
      <c r="K17" s="116">
        <f t="shared" si="0"/>
        <v>-0.28286475580656684</v>
      </c>
      <c r="L17" s="89">
        <v>140.02593199999998</v>
      </c>
      <c r="M17" s="90">
        <v>88.231920000000002</v>
      </c>
      <c r="N17" s="90">
        <v>201.32887999999997</v>
      </c>
      <c r="O17" s="90">
        <v>232.91995999999997</v>
      </c>
      <c r="P17" s="90">
        <v>210</v>
      </c>
      <c r="Q17" s="90">
        <v>210</v>
      </c>
      <c r="R17" s="90">
        <f t="shared" si="2"/>
        <v>0</v>
      </c>
      <c r="S17" s="116">
        <f t="shared" si="3"/>
        <v>-9.8402730276958561E-2</v>
      </c>
      <c r="T17" s="11"/>
      <c r="U17" s="16"/>
      <c r="V17" s="174"/>
    </row>
    <row r="18" spans="2:22" s="17" customFormat="1" ht="14">
      <c r="B18" s="61" t="s">
        <v>13</v>
      </c>
      <c r="C18" s="91" t="s">
        <v>55</v>
      </c>
      <c r="D18" s="92">
        <f>SUM(D15:D17)</f>
        <v>17190.548750857106</v>
      </c>
      <c r="E18" s="92">
        <f>SUM(E15:E17)</f>
        <v>18688.180536716198</v>
      </c>
      <c r="F18" s="92">
        <f>SUM(F15:F17)</f>
        <v>18369.338346845314</v>
      </c>
      <c r="G18" s="92">
        <f>SUM(G15:G17)</f>
        <v>16973.764488753051</v>
      </c>
      <c r="H18" s="92">
        <v>16138.415771909091</v>
      </c>
      <c r="I18" s="92">
        <f>SUM(I15:I17)</f>
        <v>16138.415771909091</v>
      </c>
      <c r="J18" s="92">
        <f t="shared" si="1"/>
        <v>0</v>
      </c>
      <c r="K18" s="182">
        <f t="shared" si="0"/>
        <v>-4.9214110246284443E-2</v>
      </c>
      <c r="L18" s="92">
        <f>SUM(L15:L17)</f>
        <v>8605.4884504086895</v>
      </c>
      <c r="M18" s="92">
        <f>SUM(M15:M17)</f>
        <v>8437.2505582115409</v>
      </c>
      <c r="N18" s="92">
        <f>SUM(N15:N17)</f>
        <v>8433.1731132442819</v>
      </c>
      <c r="O18" s="92">
        <f>SUM(O15:O17)</f>
        <v>8486.6110738106745</v>
      </c>
      <c r="P18" s="92">
        <v>7855.4574272976415</v>
      </c>
      <c r="Q18" s="92">
        <f>SUM(Q15:Q17)</f>
        <v>7855.4574272976415</v>
      </c>
      <c r="R18" s="92">
        <f t="shared" si="2"/>
        <v>0</v>
      </c>
      <c r="S18" s="182">
        <f t="shared" si="3"/>
        <v>-7.43705162194538E-2</v>
      </c>
      <c r="T18" s="15"/>
      <c r="U18" s="52"/>
      <c r="V18" s="174"/>
    </row>
    <row r="19" spans="2:22" s="13" customFormat="1" ht="14">
      <c r="B19" s="56" t="s">
        <v>14</v>
      </c>
      <c r="C19" s="93" t="s">
        <v>73</v>
      </c>
      <c r="D19" s="94">
        <v>7141.4147649080678</v>
      </c>
      <c r="E19" s="94">
        <v>7326.3815920000006</v>
      </c>
      <c r="F19" s="94">
        <v>7501.8103869999986</v>
      </c>
      <c r="G19" s="94">
        <v>7105.848550540346</v>
      </c>
      <c r="H19" s="94">
        <v>6515.9265364764397</v>
      </c>
      <c r="I19" s="94">
        <v>6481.2690105000001</v>
      </c>
      <c r="J19" s="94">
        <f t="shared" si="1"/>
        <v>-34.657525976439501</v>
      </c>
      <c r="K19" s="164">
        <f t="shared" si="0"/>
        <v>-8.7896545443942972E-2</v>
      </c>
      <c r="L19" s="94">
        <v>1859.4381079999998</v>
      </c>
      <c r="M19" s="94">
        <v>1983.0055199999999</v>
      </c>
      <c r="N19" s="94">
        <v>1909.8265200000001</v>
      </c>
      <c r="O19" s="94">
        <v>1797.1039999999998</v>
      </c>
      <c r="P19" s="94">
        <v>1583.6191000000001</v>
      </c>
      <c r="Q19" s="94">
        <v>1463.5211050000003</v>
      </c>
      <c r="R19" s="94">
        <f t="shared" si="2"/>
        <v>-120.09799499999986</v>
      </c>
      <c r="S19" s="164">
        <f t="shared" si="3"/>
        <v>-0.185622476495517</v>
      </c>
      <c r="T19" s="11"/>
      <c r="U19" s="16"/>
      <c r="V19" s="174"/>
    </row>
    <row r="20" spans="2:22" s="13" customFormat="1" ht="14">
      <c r="B20" s="44" t="s">
        <v>15</v>
      </c>
      <c r="C20" s="96" t="s">
        <v>16</v>
      </c>
      <c r="D20" s="97">
        <v>5879.6590969080698</v>
      </c>
      <c r="E20" s="97">
        <v>6407.4235319999998</v>
      </c>
      <c r="F20" s="97">
        <v>6320.2118069999988</v>
      </c>
      <c r="G20" s="97">
        <v>5483.1670105403464</v>
      </c>
      <c r="H20" s="97">
        <v>5440.1889885325627</v>
      </c>
      <c r="I20" s="97">
        <v>5405.002133</v>
      </c>
      <c r="J20" s="97">
        <f t="shared" si="1"/>
        <v>-35.186855532562731</v>
      </c>
      <c r="K20" s="120">
        <f t="shared" si="0"/>
        <v>-1.4255425266107945E-2</v>
      </c>
      <c r="L20" s="99" t="s">
        <v>17</v>
      </c>
      <c r="M20" s="99" t="s">
        <v>17</v>
      </c>
      <c r="N20" s="99" t="s">
        <v>17</v>
      </c>
      <c r="O20" s="99" t="s">
        <v>17</v>
      </c>
      <c r="P20" s="99" t="s">
        <v>17</v>
      </c>
      <c r="Q20" s="99" t="s">
        <v>17</v>
      </c>
      <c r="R20" s="99" t="s">
        <v>17</v>
      </c>
      <c r="S20" s="120" t="s">
        <v>17</v>
      </c>
      <c r="T20" s="11"/>
      <c r="U20" s="14"/>
      <c r="V20" s="174"/>
    </row>
    <row r="21" spans="2:22" s="13" customFormat="1" ht="14">
      <c r="B21" s="44" t="s">
        <v>18</v>
      </c>
      <c r="C21" s="98" t="s">
        <v>74</v>
      </c>
      <c r="D21" s="97">
        <v>6848.0720091737167</v>
      </c>
      <c r="E21" s="97">
        <v>6905.6435020179488</v>
      </c>
      <c r="F21" s="97">
        <v>7134.7330868688241</v>
      </c>
      <c r="G21" s="97">
        <v>6842.3714569818076</v>
      </c>
      <c r="H21" s="97">
        <v>7085.4590850890309</v>
      </c>
      <c r="I21" s="97">
        <v>7014.2427709231142</v>
      </c>
      <c r="J21" s="97">
        <f t="shared" si="1"/>
        <v>-71.216314165916629</v>
      </c>
      <c r="K21" s="120">
        <f t="shared" si="0"/>
        <v>2.5118676327625107E-2</v>
      </c>
      <c r="L21" s="97">
        <v>4435.1310073790964</v>
      </c>
      <c r="M21" s="97">
        <v>3940.8812120582643</v>
      </c>
      <c r="N21" s="97">
        <v>4185.7568414870802</v>
      </c>
      <c r="O21" s="97">
        <v>4500.3169833501343</v>
      </c>
      <c r="P21" s="97">
        <v>4347.3609860245233</v>
      </c>
      <c r="Q21" s="97">
        <v>4422.582748904777</v>
      </c>
      <c r="R21" s="97">
        <f t="shared" si="2"/>
        <v>75.221762880253664</v>
      </c>
      <c r="S21" s="120">
        <f t="shared" si="3"/>
        <v>-1.7273057594154231E-2</v>
      </c>
      <c r="T21" s="11"/>
      <c r="U21" s="177"/>
      <c r="V21" s="174"/>
    </row>
    <row r="22" spans="2:22" s="13" customFormat="1" ht="14">
      <c r="B22" s="44" t="s">
        <v>19</v>
      </c>
      <c r="C22" s="96" t="s">
        <v>16</v>
      </c>
      <c r="D22" s="97">
        <v>6074.0720091737157</v>
      </c>
      <c r="E22" s="97">
        <v>6485.6435020179488</v>
      </c>
      <c r="F22" s="97">
        <v>6234.7330868688241</v>
      </c>
      <c r="G22" s="97">
        <v>5742.3714569818076</v>
      </c>
      <c r="H22" s="97">
        <v>6142.3567047567476</v>
      </c>
      <c r="I22" s="97">
        <v>6084.2427709231142</v>
      </c>
      <c r="J22" s="97">
        <f t="shared" si="1"/>
        <v>-58.113933833633382</v>
      </c>
      <c r="K22" s="120">
        <f t="shared" si="0"/>
        <v>5.9534865778431256E-2</v>
      </c>
      <c r="L22" s="99" t="s">
        <v>17</v>
      </c>
      <c r="M22" s="99" t="s">
        <v>17</v>
      </c>
      <c r="N22" s="99" t="s">
        <v>17</v>
      </c>
      <c r="O22" s="99" t="s">
        <v>17</v>
      </c>
      <c r="P22" s="99" t="s">
        <v>17</v>
      </c>
      <c r="Q22" s="99" t="s">
        <v>17</v>
      </c>
      <c r="R22" s="99" t="s">
        <v>17</v>
      </c>
      <c r="S22" s="120" t="s">
        <v>17</v>
      </c>
      <c r="T22" s="11"/>
      <c r="U22" s="14"/>
      <c r="V22" s="174"/>
    </row>
    <row r="23" spans="2:22" s="13" customFormat="1" ht="14">
      <c r="B23" s="45" t="s">
        <v>20</v>
      </c>
      <c r="C23" s="96" t="s">
        <v>56</v>
      </c>
      <c r="D23" s="97">
        <v>3798.618009173716</v>
      </c>
      <c r="E23" s="97">
        <v>3770.5715020179491</v>
      </c>
      <c r="F23" s="97">
        <v>3803.5750868688237</v>
      </c>
      <c r="G23" s="97">
        <v>3722.0564569818071</v>
      </c>
      <c r="H23" s="97">
        <v>3896.7224642760311</v>
      </c>
      <c r="I23" s="97">
        <v>3810.8093192031142</v>
      </c>
      <c r="J23" s="97">
        <f t="shared" si="1"/>
        <v>-85.913145072916905</v>
      </c>
      <c r="K23" s="120">
        <f t="shared" si="0"/>
        <v>2.3845114454087653E-2</v>
      </c>
      <c r="L23" s="99">
        <v>1522.835807379096</v>
      </c>
      <c r="M23" s="97">
        <v>1342.1512120582645</v>
      </c>
      <c r="N23" s="97">
        <v>1393.7768414870807</v>
      </c>
      <c r="O23" s="97">
        <v>1435.4019833501341</v>
      </c>
      <c r="P23" s="97">
        <v>1467.7378440837729</v>
      </c>
      <c r="Q23" s="97">
        <v>1491.3777243547775</v>
      </c>
      <c r="R23" s="97">
        <f t="shared" si="2"/>
        <v>23.639880271004586</v>
      </c>
      <c r="S23" s="120">
        <f t="shared" si="3"/>
        <v>3.899656100098154E-2</v>
      </c>
      <c r="T23" s="12"/>
      <c r="U23" s="12"/>
      <c r="V23" s="174"/>
    </row>
    <row r="24" spans="2:22" s="13" customFormat="1" ht="14">
      <c r="B24" s="45" t="s">
        <v>21</v>
      </c>
      <c r="C24" s="96" t="s">
        <v>57</v>
      </c>
      <c r="D24" s="97">
        <v>1153.4540000000002</v>
      </c>
      <c r="E24" s="97">
        <v>1104.0719999999999</v>
      </c>
      <c r="F24" s="97">
        <v>1225.1580000000001</v>
      </c>
      <c r="G24" s="97">
        <v>1214.3150000000001</v>
      </c>
      <c r="H24" s="97">
        <v>1382.7366208130002</v>
      </c>
      <c r="I24" s="97">
        <v>1397.4334517199998</v>
      </c>
      <c r="J24" s="97">
        <f t="shared" si="1"/>
        <v>14.696830906999594</v>
      </c>
      <c r="K24" s="120">
        <f t="shared" si="0"/>
        <v>0.15079979389202941</v>
      </c>
      <c r="L24" s="99">
        <v>96.695200000000014</v>
      </c>
      <c r="M24" s="97">
        <v>73.73</v>
      </c>
      <c r="N24" s="97">
        <v>91.98</v>
      </c>
      <c r="O24" s="97">
        <v>87.915000000000006</v>
      </c>
      <c r="P24" s="97">
        <v>79.623141940750003</v>
      </c>
      <c r="Q24" s="97">
        <v>81.205024550000005</v>
      </c>
      <c r="R24" s="97">
        <f t="shared" si="2"/>
        <v>1.5818826092500018</v>
      </c>
      <c r="S24" s="120">
        <f t="shared" si="3"/>
        <v>-7.6323442529716221E-2</v>
      </c>
      <c r="T24" s="12"/>
      <c r="U24" s="12"/>
      <c r="V24" s="174"/>
    </row>
    <row r="25" spans="2:22" s="13" customFormat="1" ht="14">
      <c r="B25" s="44" t="s">
        <v>22</v>
      </c>
      <c r="C25" s="96" t="s">
        <v>77</v>
      </c>
      <c r="D25" s="97">
        <v>264.2</v>
      </c>
      <c r="E25" s="97">
        <v>267</v>
      </c>
      <c r="F25" s="97">
        <v>237</v>
      </c>
      <c r="G25" s="97">
        <v>259</v>
      </c>
      <c r="H25" s="97">
        <v>259</v>
      </c>
      <c r="I25" s="97">
        <v>259</v>
      </c>
      <c r="J25" s="97">
        <f t="shared" si="1"/>
        <v>0</v>
      </c>
      <c r="K25" s="120">
        <f t="shared" si="0"/>
        <v>0</v>
      </c>
      <c r="L25" s="97">
        <v>182.4</v>
      </c>
      <c r="M25" s="97">
        <v>183</v>
      </c>
      <c r="N25" s="97">
        <v>192</v>
      </c>
      <c r="O25" s="97">
        <v>174</v>
      </c>
      <c r="P25" s="97">
        <v>174</v>
      </c>
      <c r="Q25" s="97">
        <v>174</v>
      </c>
      <c r="R25" s="97">
        <f t="shared" si="2"/>
        <v>0</v>
      </c>
      <c r="S25" s="120">
        <f t="shared" si="3"/>
        <v>0</v>
      </c>
      <c r="T25" s="12"/>
      <c r="U25" s="12"/>
      <c r="V25" s="174"/>
    </row>
    <row r="26" spans="2:22" s="13" customFormat="1" ht="14">
      <c r="B26" s="44" t="s">
        <v>23</v>
      </c>
      <c r="C26" s="96" t="s">
        <v>24</v>
      </c>
      <c r="D26" s="97">
        <v>62.8</v>
      </c>
      <c r="E26" s="97">
        <v>70</v>
      </c>
      <c r="F26" s="97">
        <v>70</v>
      </c>
      <c r="G26" s="97">
        <v>56</v>
      </c>
      <c r="H26" s="97">
        <v>60</v>
      </c>
      <c r="I26" s="97">
        <v>60</v>
      </c>
      <c r="J26" s="97">
        <f t="shared" si="1"/>
        <v>0</v>
      </c>
      <c r="K26" s="120">
        <f t="shared" si="0"/>
        <v>7.1428571428571425E-2</v>
      </c>
      <c r="L26" s="97">
        <v>36.6</v>
      </c>
      <c r="M26" s="97">
        <v>37</v>
      </c>
      <c r="N26" s="97">
        <v>35</v>
      </c>
      <c r="O26" s="97">
        <v>35</v>
      </c>
      <c r="P26" s="97">
        <v>32</v>
      </c>
      <c r="Q26" s="97">
        <v>32</v>
      </c>
      <c r="R26" s="97">
        <f t="shared" si="2"/>
        <v>0</v>
      </c>
      <c r="S26" s="120">
        <f t="shared" si="3"/>
        <v>-8.5714285714285715E-2</v>
      </c>
      <c r="T26" s="12"/>
      <c r="U26" s="12"/>
      <c r="V26" s="174"/>
    </row>
    <row r="27" spans="2:22" s="17" customFormat="1" ht="14">
      <c r="B27" s="57" t="s">
        <v>25</v>
      </c>
      <c r="C27" s="100" t="s">
        <v>58</v>
      </c>
      <c r="D27" s="101">
        <f t="shared" ref="D27:G27" si="4">D19+D21+D25+D26</f>
        <v>14316.486774081784</v>
      </c>
      <c r="E27" s="101">
        <f t="shared" si="4"/>
        <v>14569.02509401795</v>
      </c>
      <c r="F27" s="101">
        <f t="shared" si="4"/>
        <v>14943.543473868824</v>
      </c>
      <c r="G27" s="101">
        <f t="shared" si="4"/>
        <v>14263.220007522154</v>
      </c>
      <c r="H27" s="101">
        <v>13920.385621565471</v>
      </c>
      <c r="I27" s="101">
        <f t="shared" ref="I27" si="5">I19+I21+I25+I26</f>
        <v>13814.511781423114</v>
      </c>
      <c r="J27" s="101">
        <f t="shared" si="1"/>
        <v>-105.87384014235613</v>
      </c>
      <c r="K27" s="165">
        <f t="shared" si="0"/>
        <v>-3.145911132706352E-2</v>
      </c>
      <c r="L27" s="101">
        <f>L19+L21+L25+L26</f>
        <v>6513.5691153790958</v>
      </c>
      <c r="M27" s="101">
        <f>M19+M21+M25+M26</f>
        <v>6143.886732058264</v>
      </c>
      <c r="N27" s="101">
        <f>N19+N21+N25+N26</f>
        <v>6322.5833614870808</v>
      </c>
      <c r="O27" s="101">
        <f>O19+O21+O25+O26</f>
        <v>6506.4209833501336</v>
      </c>
      <c r="P27" s="101">
        <v>6136.9800860245232</v>
      </c>
      <c r="Q27" s="101">
        <f>Q19+Q21+Q25+Q26</f>
        <v>6092.1038539047768</v>
      </c>
      <c r="R27" s="101">
        <f t="shared" si="2"/>
        <v>-44.876232119746419</v>
      </c>
      <c r="S27" s="165">
        <f t="shared" si="3"/>
        <v>-6.3678192743074916E-2</v>
      </c>
      <c r="T27" s="18"/>
      <c r="U27" s="53"/>
      <c r="V27" s="174"/>
    </row>
    <row r="28" spans="2:22" s="17" customFormat="1" ht="14">
      <c r="B28" s="58" t="s">
        <v>26</v>
      </c>
      <c r="C28" s="102" t="s">
        <v>27</v>
      </c>
      <c r="D28" s="103">
        <f>D18-D27</f>
        <v>2874.0619767753215</v>
      </c>
      <c r="E28" s="103">
        <f>E18-E27</f>
        <v>4119.1554426982475</v>
      </c>
      <c r="F28" s="103">
        <f>F18-F27</f>
        <v>3425.7948729764903</v>
      </c>
      <c r="G28" s="103">
        <f>G18-G27</f>
        <v>2710.5444812308979</v>
      </c>
      <c r="H28" s="103">
        <v>2218.0301503436203</v>
      </c>
      <c r="I28" s="103">
        <f>I18-I27</f>
        <v>2323.9039904859765</v>
      </c>
      <c r="J28" s="103">
        <v>105.87384014235613</v>
      </c>
      <c r="K28" s="166">
        <v>-0.14264310857918197</v>
      </c>
      <c r="L28" s="103">
        <v>2091.9193350295936</v>
      </c>
      <c r="M28" s="103">
        <v>2293.3638261532769</v>
      </c>
      <c r="N28" s="103">
        <v>2110.5897517572012</v>
      </c>
      <c r="O28" s="103">
        <v>1980.1900904605409</v>
      </c>
      <c r="P28" s="103">
        <v>1718.4773412731183</v>
      </c>
      <c r="Q28" s="103">
        <v>1763.3535733928647</v>
      </c>
      <c r="R28" s="103">
        <v>44.876232119746419</v>
      </c>
      <c r="S28" s="166">
        <f t="shared" si="3"/>
        <v>-0.10950287960346554</v>
      </c>
      <c r="T28" s="18"/>
      <c r="U28" s="15"/>
      <c r="V28" s="174"/>
    </row>
    <row r="29" spans="2:22" s="13" customFormat="1" ht="14">
      <c r="B29" s="56" t="s">
        <v>28</v>
      </c>
      <c r="C29" s="93" t="s">
        <v>78</v>
      </c>
      <c r="D29" s="137">
        <v>552.67102</v>
      </c>
      <c r="E29" s="94">
        <v>1585.51115</v>
      </c>
      <c r="F29" s="94">
        <v>257.89927</v>
      </c>
      <c r="G29" s="94">
        <v>199.44967999999997</v>
      </c>
      <c r="H29" s="94">
        <v>170</v>
      </c>
      <c r="I29" s="94">
        <v>170</v>
      </c>
      <c r="J29" s="94">
        <v>0</v>
      </c>
      <c r="K29" s="164">
        <v>-0.1476546866357468</v>
      </c>
      <c r="L29" s="137">
        <v>932.86858000000029</v>
      </c>
      <c r="M29" s="94">
        <v>1123.40398</v>
      </c>
      <c r="N29" s="94">
        <v>779.57831999999996</v>
      </c>
      <c r="O29" s="94">
        <v>706.58343000000025</v>
      </c>
      <c r="P29" s="94">
        <v>450</v>
      </c>
      <c r="Q29" s="94">
        <v>450</v>
      </c>
      <c r="R29" s="94">
        <v>0</v>
      </c>
      <c r="S29" s="164">
        <f t="shared" si="3"/>
        <v>-0.36313253199271905</v>
      </c>
      <c r="T29" s="11"/>
      <c r="U29" s="19"/>
      <c r="V29" s="174"/>
    </row>
    <row r="30" spans="2:22" s="13" customFormat="1" ht="14">
      <c r="B30" s="67" t="s">
        <v>29</v>
      </c>
      <c r="C30" s="104" t="s">
        <v>79</v>
      </c>
      <c r="D30" s="105">
        <v>0</v>
      </c>
      <c r="E30" s="105">
        <v>0</v>
      </c>
      <c r="F30" s="105">
        <v>0</v>
      </c>
      <c r="G30" s="105">
        <v>0</v>
      </c>
      <c r="H30" s="105">
        <v>0</v>
      </c>
      <c r="I30" s="105">
        <v>0</v>
      </c>
      <c r="J30" s="105">
        <v>0</v>
      </c>
      <c r="K30" s="97">
        <v>0</v>
      </c>
      <c r="L30" s="138">
        <v>0</v>
      </c>
      <c r="M30" s="97">
        <v>0</v>
      </c>
      <c r="N30" s="97">
        <v>0</v>
      </c>
      <c r="O30" s="97">
        <v>0</v>
      </c>
      <c r="P30" s="105">
        <v>0</v>
      </c>
      <c r="Q30" s="97">
        <v>0</v>
      </c>
      <c r="R30" s="105">
        <v>0</v>
      </c>
      <c r="S30" s="97">
        <v>0</v>
      </c>
      <c r="T30" s="11"/>
      <c r="U30" s="14"/>
      <c r="V30" s="174"/>
    </row>
    <row r="31" spans="2:22" s="17" customFormat="1" ht="14">
      <c r="B31" s="68" t="s">
        <v>30</v>
      </c>
      <c r="C31" s="106" t="s">
        <v>80</v>
      </c>
      <c r="D31" s="139">
        <v>1978.8343921810992</v>
      </c>
      <c r="E31" s="107">
        <v>1952.8353693856009</v>
      </c>
      <c r="F31" s="107">
        <v>2760.2616870718243</v>
      </c>
      <c r="G31" s="107">
        <v>1980.1996468441912</v>
      </c>
      <c r="H31" s="107">
        <v>2048.0301503436217</v>
      </c>
      <c r="I31" s="107">
        <v>2153.9039904859778</v>
      </c>
      <c r="J31" s="107">
        <v>105.87384014235613</v>
      </c>
      <c r="K31" s="158">
        <v>8.7720621462899537E-2</v>
      </c>
      <c r="L31" s="139">
        <v>1146.418019772776</v>
      </c>
      <c r="M31" s="107">
        <v>1268.4514412265321</v>
      </c>
      <c r="N31" s="107">
        <v>1162.8594496006885</v>
      </c>
      <c r="O31" s="107">
        <v>1278.9162314111616</v>
      </c>
      <c r="P31" s="107">
        <v>1268.4773412731179</v>
      </c>
      <c r="Q31" s="107">
        <v>1313.3535733928641</v>
      </c>
      <c r="R31" s="107">
        <v>44.876232119746192</v>
      </c>
      <c r="S31" s="158">
        <f t="shared" si="3"/>
        <v>2.6926972334774573E-2</v>
      </c>
      <c r="T31" s="18"/>
      <c r="U31" s="52"/>
      <c r="V31" s="174"/>
    </row>
    <row r="32" spans="2:22" s="13" customFormat="1" ht="14">
      <c r="B32" s="43" t="s">
        <v>31</v>
      </c>
      <c r="C32" s="88" t="s">
        <v>81</v>
      </c>
      <c r="D32" s="89">
        <v>1510</v>
      </c>
      <c r="E32" s="89">
        <v>1500</v>
      </c>
      <c r="F32" s="89">
        <v>1500</v>
      </c>
      <c r="G32" s="89">
        <v>1550</v>
      </c>
      <c r="H32" s="89">
        <v>1500</v>
      </c>
      <c r="I32" s="89">
        <v>1500</v>
      </c>
      <c r="J32" s="89">
        <v>0</v>
      </c>
      <c r="K32" s="116">
        <v>-3.2258064516129031E-2</v>
      </c>
      <c r="L32" s="89">
        <v>796</v>
      </c>
      <c r="M32" s="89">
        <v>800</v>
      </c>
      <c r="N32" s="89">
        <v>800</v>
      </c>
      <c r="O32" s="89">
        <v>800</v>
      </c>
      <c r="P32" s="89">
        <v>800</v>
      </c>
      <c r="Q32" s="89">
        <v>800</v>
      </c>
      <c r="R32" s="89">
        <v>0</v>
      </c>
      <c r="S32" s="89">
        <f t="shared" si="3"/>
        <v>0</v>
      </c>
      <c r="T32" s="11"/>
      <c r="U32" s="14"/>
      <c r="V32" s="174"/>
    </row>
    <row r="33" spans="2:22" s="13" customFormat="1" ht="14">
      <c r="B33" s="69" t="s">
        <v>32</v>
      </c>
      <c r="C33" s="108" t="s">
        <v>90</v>
      </c>
      <c r="D33" s="109">
        <v>468.83439218109925</v>
      </c>
      <c r="E33" s="109">
        <f>E31-E32</f>
        <v>452.83536938560087</v>
      </c>
      <c r="F33" s="109">
        <f>F31-F32</f>
        <v>1260.2616870718243</v>
      </c>
      <c r="G33" s="109">
        <f t="shared" ref="G33" si="6">G31-G32</f>
        <v>430.19964684419119</v>
      </c>
      <c r="H33" s="109">
        <v>548.0301503436217</v>
      </c>
      <c r="I33" s="109">
        <f>I31-I32</f>
        <v>653.90399048597783</v>
      </c>
      <c r="J33" s="109">
        <v>105.87384014235613</v>
      </c>
      <c r="K33" s="128">
        <v>0.52000122567001406</v>
      </c>
      <c r="L33" s="109">
        <v>350.41801977277606</v>
      </c>
      <c r="M33" s="109">
        <v>468.4514412265321</v>
      </c>
      <c r="N33" s="109">
        <v>362.85944960068855</v>
      </c>
      <c r="O33" s="109">
        <v>478.91623141116156</v>
      </c>
      <c r="P33" s="109">
        <v>468.47734127311787</v>
      </c>
      <c r="Q33" s="109">
        <v>513.35357339286406</v>
      </c>
      <c r="R33" s="109">
        <v>44.876232119746192</v>
      </c>
      <c r="S33" s="128">
        <f t="shared" si="3"/>
        <v>7.1906817357662661E-2</v>
      </c>
      <c r="T33" s="11"/>
      <c r="U33" s="14"/>
      <c r="V33" s="174"/>
    </row>
    <row r="34" spans="2:22" s="22" customFormat="1" ht="14">
      <c r="B34" s="59" t="s">
        <v>33</v>
      </c>
      <c r="C34" s="110" t="s">
        <v>68</v>
      </c>
      <c r="D34" s="140">
        <v>1021.5054121810988</v>
      </c>
      <c r="E34" s="140">
        <f>E28-E30-E32-E35</f>
        <v>2038.3465193856011</v>
      </c>
      <c r="F34" s="140">
        <f>F28-F30-F32-F35</f>
        <v>1518.1609570718242</v>
      </c>
      <c r="G34" s="140">
        <f>G28-G30-G32-G35</f>
        <v>629.64932684419136</v>
      </c>
      <c r="H34" s="140">
        <v>718.03015034362033</v>
      </c>
      <c r="I34" s="140">
        <f>I28-I32</f>
        <v>823.90399048597646</v>
      </c>
      <c r="J34" s="140">
        <v>105.87384014235613</v>
      </c>
      <c r="K34" s="183">
        <v>0.30851246139718974</v>
      </c>
      <c r="L34" s="140">
        <v>1283.2865997727758</v>
      </c>
      <c r="M34" s="140">
        <v>1591.8554212265321</v>
      </c>
      <c r="N34" s="140">
        <v>1142.4377696006886</v>
      </c>
      <c r="O34" s="140">
        <v>1185.4996614111617</v>
      </c>
      <c r="P34" s="140">
        <v>918.47734127311833</v>
      </c>
      <c r="Q34" s="140">
        <v>963.35357339286475</v>
      </c>
      <c r="R34" s="140">
        <v>44.876232119746419</v>
      </c>
      <c r="S34" s="183">
        <f t="shared" si="3"/>
        <v>-0.18738604088158486</v>
      </c>
      <c r="T34" s="18"/>
      <c r="U34" s="171"/>
      <c r="V34" s="174"/>
    </row>
    <row r="35" spans="2:22" s="22" customFormat="1" ht="14">
      <c r="B35" s="136" t="s">
        <v>67</v>
      </c>
      <c r="C35" s="102" t="s">
        <v>35</v>
      </c>
      <c r="D35" s="103"/>
      <c r="E35" s="103">
        <f>E28-E29-E31</f>
        <v>580.80892331264636</v>
      </c>
      <c r="F35" s="103">
        <f t="shared" ref="F35" si="7">F28-F29-F31</f>
        <v>407.63391590466608</v>
      </c>
      <c r="G35" s="103">
        <f>G28-G29-G31</f>
        <v>530.89515438670651</v>
      </c>
      <c r="H35" s="103"/>
      <c r="I35" s="103"/>
      <c r="J35" s="103"/>
      <c r="K35" s="166"/>
      <c r="L35" s="103"/>
      <c r="M35" s="103">
        <v>-98.491595073255212</v>
      </c>
      <c r="N35" s="103">
        <v>168.15198215651253</v>
      </c>
      <c r="O35" s="103">
        <v>-5.3095709506208095</v>
      </c>
      <c r="P35" s="103"/>
      <c r="Q35" s="103"/>
      <c r="R35" s="103"/>
      <c r="S35" s="166"/>
      <c r="T35" s="18"/>
      <c r="U35" s="21"/>
      <c r="V35" s="174"/>
    </row>
    <row r="36" spans="2:22" s="22" customFormat="1" ht="14">
      <c r="B36" s="148"/>
      <c r="C36" s="147"/>
      <c r="D36" s="167"/>
      <c r="E36" s="167"/>
      <c r="F36" s="167"/>
      <c r="G36" s="167"/>
      <c r="H36" s="167"/>
      <c r="I36" s="167"/>
      <c r="J36" s="167"/>
      <c r="K36" s="167"/>
      <c r="L36" s="167"/>
      <c r="M36" s="167"/>
      <c r="N36" s="167"/>
      <c r="O36" s="167"/>
      <c r="P36" s="167"/>
      <c r="Q36" s="167"/>
      <c r="R36" s="167"/>
      <c r="S36" s="167"/>
      <c r="T36" s="18"/>
      <c r="U36" s="21"/>
      <c r="V36" s="174"/>
    </row>
    <row r="37" spans="2:22" s="22" customFormat="1" ht="14.5" thickBot="1">
      <c r="B37" s="63"/>
      <c r="C37" s="79"/>
      <c r="D37" s="279" t="s">
        <v>36</v>
      </c>
      <c r="E37" s="280"/>
      <c r="F37" s="280"/>
      <c r="G37" s="280"/>
      <c r="H37" s="280"/>
      <c r="I37" s="280"/>
      <c r="J37" s="280"/>
      <c r="K37" s="281"/>
      <c r="L37" s="279" t="s">
        <v>37</v>
      </c>
      <c r="M37" s="280"/>
      <c r="N37" s="280"/>
      <c r="O37" s="280"/>
      <c r="P37" s="280"/>
      <c r="Q37" s="280"/>
      <c r="R37" s="280"/>
      <c r="S37" s="281"/>
      <c r="T37" s="18"/>
      <c r="U37" s="21"/>
      <c r="V37" s="174"/>
    </row>
    <row r="38" spans="2:22" s="22" customFormat="1" ht="15.75" customHeight="1" thickTop="1">
      <c r="B38" s="64"/>
      <c r="C38" s="80"/>
      <c r="D38" s="81" t="str">
        <f>$D$12</f>
        <v>2020/21</v>
      </c>
      <c r="E38" s="81"/>
      <c r="F38" s="81"/>
      <c r="G38" s="81"/>
      <c r="H38" s="81"/>
      <c r="I38" s="81"/>
      <c r="J38" s="81" t="s">
        <v>94</v>
      </c>
      <c r="K38" s="81" t="s">
        <v>5</v>
      </c>
      <c r="L38" s="81" t="str">
        <f>$D$12</f>
        <v>2020/21</v>
      </c>
      <c r="M38" s="81"/>
      <c r="N38" s="81"/>
      <c r="O38" s="81"/>
      <c r="P38" s="81"/>
      <c r="Q38" s="81"/>
      <c r="R38" s="81" t="s">
        <v>94</v>
      </c>
      <c r="S38" s="81" t="s">
        <v>5</v>
      </c>
      <c r="T38" s="18"/>
      <c r="U38" s="21"/>
      <c r="V38" s="174"/>
    </row>
    <row r="39" spans="2:22" s="22" customFormat="1" ht="15" customHeight="1">
      <c r="B39" s="64"/>
      <c r="C39" s="80"/>
      <c r="D39" s="81" t="str">
        <f>$D$13</f>
        <v>2024/25</v>
      </c>
      <c r="E39" s="81" t="str">
        <f>$E$13</f>
        <v>2022/23</v>
      </c>
      <c r="F39" s="81" t="str">
        <f>$F$13</f>
        <v>2023/24</v>
      </c>
      <c r="G39" s="81" t="str">
        <f>$G$13</f>
        <v>2024/25</v>
      </c>
      <c r="H39" s="81" t="str">
        <f>H13</f>
        <v>2025/26</v>
      </c>
      <c r="I39" s="81" t="s">
        <v>88</v>
      </c>
      <c r="J39" s="81" t="s">
        <v>6</v>
      </c>
      <c r="K39" s="81" t="s">
        <v>6</v>
      </c>
      <c r="L39" s="81" t="str">
        <f>$D$13</f>
        <v>2024/25</v>
      </c>
      <c r="M39" s="81" t="str">
        <f>$E$13</f>
        <v>2022/23</v>
      </c>
      <c r="N39" s="81" t="str">
        <f>$F$13</f>
        <v>2023/24</v>
      </c>
      <c r="O39" s="81" t="str">
        <f>$G$13</f>
        <v>2024/25</v>
      </c>
      <c r="P39" s="81" t="str">
        <f>H13</f>
        <v>2025/26</v>
      </c>
      <c r="Q39" s="81" t="s">
        <v>88</v>
      </c>
      <c r="R39" s="81" t="s">
        <v>6</v>
      </c>
      <c r="S39" s="81" t="s">
        <v>6</v>
      </c>
      <c r="T39" s="18"/>
      <c r="U39" s="21"/>
      <c r="V39" s="174"/>
    </row>
    <row r="40" spans="2:22" s="22" customFormat="1" ht="14">
      <c r="B40" s="42"/>
      <c r="C40" s="82"/>
      <c r="D40" s="81" t="s">
        <v>7</v>
      </c>
      <c r="E40" s="83" t="s">
        <v>8</v>
      </c>
      <c r="F40" s="83" t="s">
        <v>8</v>
      </c>
      <c r="G40" s="83" t="str">
        <f>$G$14</f>
        <v>estimate</v>
      </c>
      <c r="H40" s="84" t="str">
        <f>H14</f>
        <v>Jan-26</v>
      </c>
      <c r="I40" s="83" t="str">
        <f>$I$14</f>
        <v>Mar-26</v>
      </c>
      <c r="J40" s="83">
        <f>$J$14</f>
        <v>46023</v>
      </c>
      <c r="K40" s="81" t="str">
        <f>$K$14</f>
        <v>on 24/25</v>
      </c>
      <c r="L40" s="113" t="s">
        <v>7</v>
      </c>
      <c r="M40" s="114" t="s">
        <v>8</v>
      </c>
      <c r="N40" s="114" t="s">
        <v>8</v>
      </c>
      <c r="O40" s="114" t="str">
        <f>$G$14</f>
        <v>estimate</v>
      </c>
      <c r="P40" s="84" t="str">
        <f>H14</f>
        <v>Jan-26</v>
      </c>
      <c r="Q40" s="83" t="str">
        <f>$I$14</f>
        <v>Mar-26</v>
      </c>
      <c r="R40" s="83">
        <f>$J$14</f>
        <v>46023</v>
      </c>
      <c r="S40" s="113" t="str">
        <f>$K$14</f>
        <v>on 24/25</v>
      </c>
      <c r="T40" s="18"/>
      <c r="U40" s="21"/>
      <c r="V40" s="174"/>
    </row>
    <row r="41" spans="2:22" s="22" customFormat="1" ht="15" customHeight="1">
      <c r="B41" s="54" t="s">
        <v>9</v>
      </c>
      <c r="C41" s="85" t="s">
        <v>54</v>
      </c>
      <c r="D41" s="86">
        <v>205.25957126368644</v>
      </c>
      <c r="E41" s="86">
        <v>248.29501999999999</v>
      </c>
      <c r="F41" s="86">
        <v>145.13377873205917</v>
      </c>
      <c r="G41" s="86">
        <v>200.26300000000001</v>
      </c>
      <c r="H41" s="86">
        <v>196.43688030104872</v>
      </c>
      <c r="I41" s="86">
        <v>196.43688030104872</v>
      </c>
      <c r="J41" s="86">
        <f>I41-H41</f>
        <v>0</v>
      </c>
      <c r="K41" s="115">
        <f>(I41-G41)/G41</f>
        <v>-1.9105474795400489E-2</v>
      </c>
      <c r="L41" s="86">
        <v>129.06758607288461</v>
      </c>
      <c r="M41" s="86">
        <v>156.92700000000002</v>
      </c>
      <c r="N41" s="86">
        <v>139.57710887084392</v>
      </c>
      <c r="O41" s="86">
        <v>95.191025800031909</v>
      </c>
      <c r="P41" s="86">
        <v>140.67844335043586</v>
      </c>
      <c r="Q41" s="86">
        <v>140.67844335043586</v>
      </c>
      <c r="R41" s="86">
        <f>Q41-P41</f>
        <v>0</v>
      </c>
      <c r="S41" s="115">
        <f>(Q41-O41)/O41</f>
        <v>0.47785405365795208</v>
      </c>
      <c r="T41" s="18"/>
      <c r="U41" s="171"/>
      <c r="V41" s="174"/>
    </row>
    <row r="42" spans="2:22" s="13" customFormat="1" ht="14">
      <c r="B42" s="43" t="s">
        <v>10</v>
      </c>
      <c r="C42" s="88" t="s">
        <v>70</v>
      </c>
      <c r="D42" s="89">
        <v>0</v>
      </c>
      <c r="E42" s="89">
        <v>0</v>
      </c>
      <c r="F42" s="89">
        <v>0</v>
      </c>
      <c r="G42" s="89">
        <v>0</v>
      </c>
      <c r="H42" s="89">
        <v>0</v>
      </c>
      <c r="I42" s="89">
        <v>0</v>
      </c>
      <c r="J42" s="89">
        <f t="shared" ref="J42:J54" si="8">I42-H42</f>
        <v>0</v>
      </c>
      <c r="K42" s="162">
        <v>0</v>
      </c>
      <c r="L42" s="89">
        <v>995.33213063221285</v>
      </c>
      <c r="M42" s="89">
        <v>1007.09781097977</v>
      </c>
      <c r="N42" s="89">
        <v>829.98829973129739</v>
      </c>
      <c r="O42" s="89">
        <v>985.5104615789661</v>
      </c>
      <c r="P42" s="89">
        <v>963.02233752195696</v>
      </c>
      <c r="Q42" s="89">
        <v>963.02233752195696</v>
      </c>
      <c r="R42" s="89">
        <f t="shared" ref="R42:R54" si="9">Q42-P42</f>
        <v>0</v>
      </c>
      <c r="S42" s="116">
        <f t="shared" ref="S42:S54" si="10">(Q42-O42)/O42</f>
        <v>-2.2818757317886917E-2</v>
      </c>
      <c r="T42" s="11"/>
      <c r="U42" s="171"/>
      <c r="V42" s="174"/>
    </row>
    <row r="43" spans="2:22" s="13" customFormat="1" ht="14">
      <c r="B43" s="43" t="s">
        <v>11</v>
      </c>
      <c r="C43" s="88" t="s">
        <v>12</v>
      </c>
      <c r="D43" s="89">
        <v>2586.2703680000004</v>
      </c>
      <c r="E43" s="89">
        <v>2122.88</v>
      </c>
      <c r="F43" s="89">
        <v>2641.97705</v>
      </c>
      <c r="G43" s="89">
        <v>3103.4217899999999</v>
      </c>
      <c r="H43" s="89">
        <v>2173.4206870237244</v>
      </c>
      <c r="I43" s="89">
        <v>2150.2339151728506</v>
      </c>
      <c r="J43" s="89">
        <f>I43-H43</f>
        <v>-23.186771850873811</v>
      </c>
      <c r="K43" s="116">
        <f t="shared" ref="K43:K54" si="11">(I43-G43)/G43</f>
        <v>-0.30714093646521357</v>
      </c>
      <c r="L43" s="89">
        <v>16.802515999999997</v>
      </c>
      <c r="M43" s="89">
        <v>17.579999999999998</v>
      </c>
      <c r="N43" s="89">
        <v>15.49962</v>
      </c>
      <c r="O43" s="89">
        <v>13.769420000000004</v>
      </c>
      <c r="P43" s="89">
        <v>15</v>
      </c>
      <c r="Q43" s="89">
        <v>15</v>
      </c>
      <c r="R43" s="89">
        <f t="shared" si="9"/>
        <v>0</v>
      </c>
      <c r="S43" s="116">
        <f t="shared" si="10"/>
        <v>8.9370503623246E-2</v>
      </c>
      <c r="T43" s="11"/>
      <c r="U43" s="171"/>
      <c r="V43" s="174"/>
    </row>
    <row r="44" spans="2:22" s="13" customFormat="1" ht="14">
      <c r="B44" s="55" t="s">
        <v>13</v>
      </c>
      <c r="C44" s="117" t="s">
        <v>55</v>
      </c>
      <c r="D44" s="118">
        <f t="shared" ref="D44:E44" si="12">SUM(D41:D43)</f>
        <v>2791.5299392636871</v>
      </c>
      <c r="E44" s="118">
        <f t="shared" si="12"/>
        <v>2371.1750200000001</v>
      </c>
      <c r="F44" s="118">
        <f t="shared" ref="F44:G44" si="13">SUM(F41:F43)</f>
        <v>2787.110828732059</v>
      </c>
      <c r="G44" s="118">
        <f t="shared" si="13"/>
        <v>3303.6847899999998</v>
      </c>
      <c r="H44" s="118">
        <v>2369.8575673247733</v>
      </c>
      <c r="I44" s="118">
        <f t="shared" ref="I44" si="14">SUM(I41:I43)</f>
        <v>2346.6707954738995</v>
      </c>
      <c r="J44" s="92">
        <f t="shared" si="8"/>
        <v>-23.186771850873811</v>
      </c>
      <c r="K44" s="163">
        <f t="shared" si="11"/>
        <v>-0.28968078232611905</v>
      </c>
      <c r="L44" s="118">
        <f t="shared" ref="L44:M44" si="15">SUM(L41:L43)</f>
        <v>1141.2022327050975</v>
      </c>
      <c r="M44" s="118">
        <f t="shared" si="15"/>
        <v>1181.6048109797698</v>
      </c>
      <c r="N44" s="118">
        <f t="shared" ref="N44:O44" si="16">SUM(N41:N43)</f>
        <v>985.06502860214141</v>
      </c>
      <c r="O44" s="118">
        <f t="shared" si="16"/>
        <v>1094.4709073789982</v>
      </c>
      <c r="P44" s="118">
        <v>1118.7007808723929</v>
      </c>
      <c r="Q44" s="118">
        <f t="shared" ref="Q44" si="17">SUM(Q41:Q43)</f>
        <v>1118.7007808723929</v>
      </c>
      <c r="R44" s="92">
        <f t="shared" si="9"/>
        <v>0</v>
      </c>
      <c r="S44" s="163">
        <f t="shared" si="10"/>
        <v>2.2138435412065557E-2</v>
      </c>
      <c r="T44" s="11"/>
      <c r="U44" s="171"/>
      <c r="V44" s="174"/>
    </row>
    <row r="45" spans="2:22" s="13" customFormat="1" ht="14">
      <c r="B45" s="56" t="s">
        <v>14</v>
      </c>
      <c r="C45" s="93" t="s">
        <v>59</v>
      </c>
      <c r="D45" s="94">
        <v>929.92307999999991</v>
      </c>
      <c r="E45" s="94">
        <v>800.68097999999998</v>
      </c>
      <c r="F45" s="94">
        <v>921.57249999999999</v>
      </c>
      <c r="G45" s="94">
        <v>1057.3485000000001</v>
      </c>
      <c r="H45" s="94">
        <v>556.70725000000004</v>
      </c>
      <c r="I45" s="94">
        <v>534.00235416666669</v>
      </c>
      <c r="J45" s="94">
        <f t="shared" si="8"/>
        <v>-22.704895833333353</v>
      </c>
      <c r="K45" s="164">
        <f t="shared" si="11"/>
        <v>-0.49496088170866404</v>
      </c>
      <c r="L45" s="94">
        <v>503.24180000000007</v>
      </c>
      <c r="M45" s="94">
        <v>491.68000000000006</v>
      </c>
      <c r="N45" s="94">
        <v>500.86700000000002</v>
      </c>
      <c r="O45" s="94">
        <v>491.44899999999996</v>
      </c>
      <c r="P45" s="94">
        <v>512.49665500000003</v>
      </c>
      <c r="Q45" s="94">
        <v>518.97546</v>
      </c>
      <c r="R45" s="94">
        <f t="shared" si="9"/>
        <v>6.4788049999999657</v>
      </c>
      <c r="S45" s="164">
        <f t="shared" si="10"/>
        <v>5.6010816992200708E-2</v>
      </c>
      <c r="T45" s="11"/>
      <c r="U45" s="171"/>
      <c r="V45" s="174"/>
    </row>
    <row r="46" spans="2:22" s="13" customFormat="1" ht="14">
      <c r="B46" s="44" t="s">
        <v>15</v>
      </c>
      <c r="C46" s="96" t="s">
        <v>16</v>
      </c>
      <c r="D46" s="97">
        <v>0</v>
      </c>
      <c r="E46" s="97">
        <v>0</v>
      </c>
      <c r="F46" s="97">
        <v>0</v>
      </c>
      <c r="G46" s="97">
        <v>0</v>
      </c>
      <c r="H46" s="97">
        <v>0</v>
      </c>
      <c r="I46" s="97">
        <v>0</v>
      </c>
      <c r="J46" s="97">
        <f t="shared" si="8"/>
        <v>0</v>
      </c>
      <c r="K46" s="184">
        <v>0</v>
      </c>
      <c r="L46" s="97">
        <v>486.84179999999998</v>
      </c>
      <c r="M46" s="97">
        <v>473.68000000000006</v>
      </c>
      <c r="N46" s="97">
        <v>485.86700000000002</v>
      </c>
      <c r="O46" s="97">
        <v>478.44899999999996</v>
      </c>
      <c r="P46" s="97">
        <v>489.57925</v>
      </c>
      <c r="Q46" s="97">
        <v>503.97546</v>
      </c>
      <c r="R46" s="97">
        <f t="shared" si="9"/>
        <v>14.396209999999996</v>
      </c>
      <c r="S46" s="120">
        <f t="shared" si="10"/>
        <v>5.3352520331320673E-2</v>
      </c>
      <c r="T46" s="11"/>
      <c r="U46" s="171"/>
      <c r="V46" s="174"/>
    </row>
    <row r="47" spans="2:22" s="13" customFormat="1" ht="14">
      <c r="B47" s="44" t="s">
        <v>18</v>
      </c>
      <c r="C47" s="98" t="s">
        <v>60</v>
      </c>
      <c r="D47" s="97">
        <v>1390.3627866545417</v>
      </c>
      <c r="E47" s="97">
        <v>1234.0924956040749</v>
      </c>
      <c r="F47" s="97">
        <v>1348.368654005847</v>
      </c>
      <c r="G47" s="97">
        <v>1661.7357836627871</v>
      </c>
      <c r="H47" s="97">
        <v>1469.1503173247731</v>
      </c>
      <c r="I47" s="97">
        <v>1468.6684413072326</v>
      </c>
      <c r="J47" s="97">
        <f t="shared" si="8"/>
        <v>-0.48187601754057141</v>
      </c>
      <c r="K47" s="120">
        <f t="shared" si="11"/>
        <v>-0.11618413965305407</v>
      </c>
      <c r="L47" s="97">
        <v>365.73159999999996</v>
      </c>
      <c r="M47" s="97">
        <v>350.27000000000004</v>
      </c>
      <c r="N47" s="97">
        <v>243.69399999999999</v>
      </c>
      <c r="O47" s="97">
        <v>364.88800000000003</v>
      </c>
      <c r="P47" s="97">
        <v>410.55956123800001</v>
      </c>
      <c r="Q47" s="97">
        <v>398.856197775</v>
      </c>
      <c r="R47" s="97">
        <f t="shared" si="9"/>
        <v>-11.703363463000017</v>
      </c>
      <c r="S47" s="120">
        <f t="shared" si="10"/>
        <v>9.3092120801451295E-2</v>
      </c>
      <c r="T47" s="11"/>
      <c r="U47" s="171"/>
      <c r="V47" s="174"/>
    </row>
    <row r="48" spans="2:22" s="13" customFormat="1" ht="14">
      <c r="B48" s="44" t="s">
        <v>19</v>
      </c>
      <c r="C48" s="96" t="s">
        <v>16</v>
      </c>
      <c r="D48" s="97">
        <v>0</v>
      </c>
      <c r="E48" s="97">
        <v>0</v>
      </c>
      <c r="F48" s="97">
        <v>0</v>
      </c>
      <c r="G48" s="97">
        <v>0</v>
      </c>
      <c r="H48" s="97">
        <v>0</v>
      </c>
      <c r="I48" s="97">
        <v>0</v>
      </c>
      <c r="J48" s="97">
        <f t="shared" si="8"/>
        <v>0</v>
      </c>
      <c r="K48" s="184">
        <v>0</v>
      </c>
      <c r="L48" s="97">
        <v>365.73159999999996</v>
      </c>
      <c r="M48" s="97">
        <v>350.27000000000004</v>
      </c>
      <c r="N48" s="97">
        <v>243.69399999999999</v>
      </c>
      <c r="O48" s="97">
        <v>364.88800000000003</v>
      </c>
      <c r="P48" s="97">
        <v>409.05409707199999</v>
      </c>
      <c r="Q48" s="97">
        <v>398.856197775</v>
      </c>
      <c r="R48" s="97">
        <f t="shared" si="9"/>
        <v>-10.197899296999992</v>
      </c>
      <c r="S48" s="120">
        <f t="shared" si="10"/>
        <v>9.3092120801451295E-2</v>
      </c>
      <c r="T48" s="11"/>
      <c r="U48" s="171"/>
      <c r="V48" s="174"/>
    </row>
    <row r="49" spans="2:22" s="13" customFormat="1" ht="14">
      <c r="B49" s="44" t="s">
        <v>22</v>
      </c>
      <c r="C49" s="96" t="s">
        <v>38</v>
      </c>
      <c r="D49" s="97">
        <v>0</v>
      </c>
      <c r="E49" s="97">
        <v>0</v>
      </c>
      <c r="F49" s="97">
        <v>0</v>
      </c>
      <c r="G49" s="97">
        <v>0</v>
      </c>
      <c r="H49" s="97">
        <v>0</v>
      </c>
      <c r="I49" s="97">
        <v>0</v>
      </c>
      <c r="J49" s="97">
        <f t="shared" si="8"/>
        <v>0</v>
      </c>
      <c r="K49" s="184">
        <v>0</v>
      </c>
      <c r="L49" s="97">
        <v>25.6</v>
      </c>
      <c r="M49" s="97">
        <v>23</v>
      </c>
      <c r="N49" s="97">
        <v>25</v>
      </c>
      <c r="O49" s="97">
        <v>28</v>
      </c>
      <c r="P49" s="97">
        <v>28</v>
      </c>
      <c r="Q49" s="97">
        <v>28</v>
      </c>
      <c r="R49" s="97">
        <f t="shared" si="9"/>
        <v>0</v>
      </c>
      <c r="S49" s="97">
        <f t="shared" si="10"/>
        <v>0</v>
      </c>
      <c r="T49" s="11"/>
      <c r="U49" s="171"/>
      <c r="V49" s="174"/>
    </row>
    <row r="50" spans="2:22" s="13" customFormat="1" ht="14">
      <c r="B50" s="44" t="s">
        <v>23</v>
      </c>
      <c r="C50" s="96" t="s">
        <v>39</v>
      </c>
      <c r="D50" s="97">
        <v>4</v>
      </c>
      <c r="E50" s="97">
        <v>4</v>
      </c>
      <c r="F50" s="97">
        <v>4</v>
      </c>
      <c r="G50" s="97">
        <v>4</v>
      </c>
      <c r="H50" s="97">
        <v>4</v>
      </c>
      <c r="I50" s="97">
        <v>4</v>
      </c>
      <c r="J50" s="97">
        <f t="shared" si="8"/>
        <v>0</v>
      </c>
      <c r="K50" s="97">
        <f t="shared" si="11"/>
        <v>0</v>
      </c>
      <c r="L50" s="97">
        <v>5</v>
      </c>
      <c r="M50" s="97">
        <v>5</v>
      </c>
      <c r="N50" s="97">
        <v>4</v>
      </c>
      <c r="O50" s="97">
        <v>5</v>
      </c>
      <c r="P50" s="97">
        <v>5</v>
      </c>
      <c r="Q50" s="97">
        <v>5</v>
      </c>
      <c r="R50" s="97">
        <f t="shared" si="9"/>
        <v>0</v>
      </c>
      <c r="S50" s="97">
        <f t="shared" si="10"/>
        <v>0</v>
      </c>
      <c r="T50" s="11"/>
      <c r="U50" s="171"/>
      <c r="V50" s="174"/>
    </row>
    <row r="51" spans="2:22" s="13" customFormat="1" ht="14">
      <c r="B51" s="57" t="s">
        <v>25</v>
      </c>
      <c r="C51" s="100" t="s">
        <v>58</v>
      </c>
      <c r="D51" s="101">
        <f>D45+D47+D49+D50</f>
        <v>2324.2858666545417</v>
      </c>
      <c r="E51" s="101">
        <f>E45+E47+E49+E50</f>
        <v>2038.773475604075</v>
      </c>
      <c r="F51" s="101">
        <f>F45+F47+F49+F50</f>
        <v>2273.9411540058472</v>
      </c>
      <c r="G51" s="101">
        <f>G45+G47+G49+G50</f>
        <v>2723.0842836627871</v>
      </c>
      <c r="H51" s="101">
        <v>2029.8575673247733</v>
      </c>
      <c r="I51" s="101">
        <f>I45+I47+I49+I50</f>
        <v>2006.6707954738993</v>
      </c>
      <c r="J51" s="178">
        <f t="shared" si="8"/>
        <v>-23.186771850874038</v>
      </c>
      <c r="K51" s="165">
        <f t="shared" si="11"/>
        <v>-0.26308898791235685</v>
      </c>
      <c r="L51" s="101">
        <f t="shared" ref="L51:O51" si="18">L45+L47+L49+L50</f>
        <v>899.57340000000011</v>
      </c>
      <c r="M51" s="101">
        <f t="shared" si="18"/>
        <v>869.95</v>
      </c>
      <c r="N51" s="101">
        <f t="shared" si="18"/>
        <v>773.56100000000004</v>
      </c>
      <c r="O51" s="101">
        <f t="shared" si="18"/>
        <v>889.33699999999999</v>
      </c>
      <c r="P51" s="101">
        <v>956.05621623800005</v>
      </c>
      <c r="Q51" s="101">
        <f t="shared" ref="Q51" si="19">Q45+Q47+Q49+Q50</f>
        <v>950.83165777499994</v>
      </c>
      <c r="R51" s="178">
        <f t="shared" si="9"/>
        <v>-5.2245584630001076</v>
      </c>
      <c r="S51" s="165">
        <f t="shared" si="10"/>
        <v>6.9146631451294557E-2</v>
      </c>
      <c r="T51" s="11"/>
      <c r="U51" s="171"/>
      <c r="V51" s="174"/>
    </row>
    <row r="52" spans="2:22" s="13" customFormat="1" ht="14">
      <c r="B52" s="58" t="s">
        <v>26</v>
      </c>
      <c r="C52" s="102" t="s">
        <v>27</v>
      </c>
      <c r="D52" s="103">
        <f>D44-D51</f>
        <v>467.24407260914541</v>
      </c>
      <c r="E52" s="103">
        <f t="shared" ref="E52:G52" si="20">E44-E51</f>
        <v>332.40154439592516</v>
      </c>
      <c r="F52" s="103">
        <f t="shared" si="20"/>
        <v>513.16967472621172</v>
      </c>
      <c r="G52" s="103">
        <f t="shared" si="20"/>
        <v>580.60050633721266</v>
      </c>
      <c r="H52" s="103">
        <v>340</v>
      </c>
      <c r="I52" s="103">
        <f t="shared" ref="I52" si="21">I44-I51</f>
        <v>340.00000000000023</v>
      </c>
      <c r="J52" s="103">
        <f t="shared" si="8"/>
        <v>0</v>
      </c>
      <c r="K52" s="166">
        <f t="shared" si="11"/>
        <v>-0.41439940839023609</v>
      </c>
      <c r="L52" s="103">
        <f t="shared" ref="L52:O52" si="22">L44-L51</f>
        <v>241.62883270509735</v>
      </c>
      <c r="M52" s="103">
        <f t="shared" si="22"/>
        <v>311.65481097976976</v>
      </c>
      <c r="N52" s="103">
        <f t="shared" si="22"/>
        <v>211.50402860214137</v>
      </c>
      <c r="O52" s="103">
        <f t="shared" si="22"/>
        <v>205.13390737899817</v>
      </c>
      <c r="P52" s="103">
        <v>162.64456463439285</v>
      </c>
      <c r="Q52" s="103">
        <f t="shared" ref="Q52" si="23">Q44-Q51</f>
        <v>167.86912309739296</v>
      </c>
      <c r="R52" s="103">
        <f t="shared" si="9"/>
        <v>5.2245584630001076</v>
      </c>
      <c r="S52" s="166">
        <f t="shared" si="10"/>
        <v>-0.18166077348078841</v>
      </c>
      <c r="T52" s="11"/>
      <c r="U52" s="171"/>
      <c r="V52" s="174"/>
    </row>
    <row r="53" spans="2:22" s="13" customFormat="1" ht="14">
      <c r="B53" s="56" t="s">
        <v>28</v>
      </c>
      <c r="C53" s="93" t="s">
        <v>40</v>
      </c>
      <c r="D53" s="97">
        <v>150.39811199999997</v>
      </c>
      <c r="E53" s="97">
        <v>131.16720999999998</v>
      </c>
      <c r="F53" s="97">
        <v>167.08829</v>
      </c>
      <c r="G53" s="97">
        <v>181.3056599999999</v>
      </c>
      <c r="H53" s="97">
        <v>190</v>
      </c>
      <c r="I53" s="97">
        <v>190</v>
      </c>
      <c r="J53" s="97">
        <f t="shared" si="8"/>
        <v>0</v>
      </c>
      <c r="K53" s="120">
        <f t="shared" si="11"/>
        <v>4.7954046222275143E-2</v>
      </c>
      <c r="L53" s="97">
        <v>103.123542</v>
      </c>
      <c r="M53" s="97">
        <v>171.94525999999999</v>
      </c>
      <c r="N53" s="97">
        <v>116.37592999999998</v>
      </c>
      <c r="O53" s="97">
        <v>63.15085999999998</v>
      </c>
      <c r="P53" s="97">
        <v>60</v>
      </c>
      <c r="Q53" s="97">
        <v>75</v>
      </c>
      <c r="R53" s="97">
        <f t="shared" si="9"/>
        <v>15</v>
      </c>
      <c r="S53" s="120">
        <f t="shared" si="10"/>
        <v>0.18763228244239308</v>
      </c>
      <c r="T53" s="11"/>
      <c r="U53" s="171"/>
      <c r="V53" s="174"/>
    </row>
    <row r="54" spans="2:22" s="13" customFormat="1" ht="14">
      <c r="B54" s="57" t="s">
        <v>29</v>
      </c>
      <c r="C54" s="122" t="s">
        <v>61</v>
      </c>
      <c r="D54" s="101">
        <v>200.14126532389622</v>
      </c>
      <c r="E54" s="101">
        <v>145.13377873205917</v>
      </c>
      <c r="F54" s="101">
        <v>200.26300000000001</v>
      </c>
      <c r="G54" s="101">
        <v>196.43688030104872</v>
      </c>
      <c r="H54" s="101">
        <v>150</v>
      </c>
      <c r="I54" s="101">
        <v>150</v>
      </c>
      <c r="J54" s="178">
        <f t="shared" si="8"/>
        <v>0</v>
      </c>
      <c r="K54" s="165">
        <f t="shared" si="11"/>
        <v>-0.23639593659745575</v>
      </c>
      <c r="L54" s="101">
        <v>135.90607474297178</v>
      </c>
      <c r="M54" s="101">
        <v>139.57710887084389</v>
      </c>
      <c r="N54" s="101">
        <v>95.191025800031909</v>
      </c>
      <c r="O54" s="101">
        <v>140.67844335043586</v>
      </c>
      <c r="P54" s="101">
        <v>102.64456463439285</v>
      </c>
      <c r="Q54" s="101">
        <v>92.869123097392958</v>
      </c>
      <c r="R54" s="178">
        <f t="shared" si="9"/>
        <v>-9.7754415369998924</v>
      </c>
      <c r="S54" s="165">
        <f t="shared" si="10"/>
        <v>-0.33984823199918335</v>
      </c>
      <c r="T54" s="11"/>
      <c r="U54" s="171"/>
      <c r="V54" s="174"/>
    </row>
    <row r="55" spans="2:22" s="13" customFormat="1" ht="14">
      <c r="B55" s="136" t="s">
        <v>30</v>
      </c>
      <c r="C55" s="102" t="s">
        <v>53</v>
      </c>
      <c r="D55" s="143"/>
      <c r="E55" s="103">
        <f>E52-E53-E54</f>
        <v>56.100555663866004</v>
      </c>
      <c r="F55" s="103">
        <f t="shared" ref="F55:G55" si="24">F52-F53-F54</f>
        <v>145.81838472621169</v>
      </c>
      <c r="G55" s="103">
        <f t="shared" si="24"/>
        <v>202.85796603616407</v>
      </c>
      <c r="H55" s="103"/>
      <c r="I55" s="103"/>
      <c r="J55" s="107"/>
      <c r="K55" s="112"/>
      <c r="L55" s="103"/>
      <c r="M55" s="103"/>
      <c r="N55" s="103"/>
      <c r="O55" s="103">
        <f>O52-O53-O54</f>
        <v>1.3046040285623519</v>
      </c>
      <c r="P55" s="103"/>
      <c r="Q55" s="103"/>
      <c r="R55" s="107"/>
      <c r="S55" s="103"/>
      <c r="T55" s="11"/>
      <c r="U55" s="171"/>
      <c r="V55" s="174"/>
    </row>
    <row r="56" spans="2:22" s="13" customFormat="1" ht="5.15" customHeight="1">
      <c r="B56" s="148"/>
      <c r="C56" s="149"/>
      <c r="D56" s="150"/>
      <c r="E56" s="151"/>
      <c r="F56" s="151"/>
      <c r="G56" s="151"/>
      <c r="H56" s="151"/>
      <c r="I56" s="151"/>
      <c r="J56" s="151"/>
      <c r="K56" s="152"/>
      <c r="L56" s="146"/>
      <c r="M56" s="144"/>
      <c r="N56" s="144"/>
      <c r="O56" s="144"/>
      <c r="P56" s="144"/>
      <c r="Q56" s="144"/>
      <c r="R56" s="144"/>
      <c r="S56" s="145"/>
      <c r="T56" s="11"/>
      <c r="U56" s="14"/>
      <c r="V56" s="174"/>
    </row>
    <row r="57" spans="2:22" s="13" customFormat="1" ht="5.15" customHeight="1">
      <c r="B57" s="153"/>
      <c r="C57" s="154"/>
      <c r="D57" s="155"/>
      <c r="E57" s="156"/>
      <c r="F57" s="156"/>
      <c r="G57" s="156"/>
      <c r="H57" s="156"/>
      <c r="I57" s="156"/>
      <c r="J57" s="156"/>
      <c r="K57" s="157"/>
      <c r="L57" s="155"/>
      <c r="M57" s="156"/>
      <c r="N57" s="156"/>
      <c r="O57" s="156"/>
      <c r="P57" s="156"/>
      <c r="Q57" s="156"/>
      <c r="R57" s="156"/>
      <c r="S57" s="157"/>
      <c r="T57" s="11"/>
      <c r="U57" s="14"/>
      <c r="V57" s="174"/>
    </row>
    <row r="58" spans="2:22" s="13" customFormat="1" ht="14">
      <c r="B58" s="72" t="s">
        <v>1</v>
      </c>
      <c r="C58" s="10"/>
      <c r="D58" s="167"/>
      <c r="E58" s="167"/>
      <c r="F58" s="20"/>
      <c r="G58" s="20"/>
      <c r="H58" s="20"/>
      <c r="I58" s="20"/>
      <c r="J58" s="20"/>
      <c r="K58" s="20"/>
      <c r="L58" s="20"/>
      <c r="M58" s="20"/>
      <c r="N58" s="20"/>
      <c r="O58" s="15"/>
      <c r="P58" s="15"/>
      <c r="Q58" s="15"/>
      <c r="R58" s="15"/>
      <c r="S58" s="20"/>
      <c r="T58" s="11"/>
      <c r="U58" s="14"/>
      <c r="V58" s="174"/>
    </row>
    <row r="59" spans="2:22" s="13" customFormat="1" ht="14">
      <c r="B59" s="72" t="s">
        <v>48</v>
      </c>
      <c r="C59" s="10"/>
      <c r="D59" s="23"/>
      <c r="E59" s="20"/>
      <c r="F59" s="20"/>
      <c r="G59" s="20"/>
      <c r="H59" s="20"/>
      <c r="I59" s="20"/>
      <c r="J59" s="20"/>
      <c r="K59" s="20"/>
      <c r="L59" s="20"/>
      <c r="M59" s="20"/>
      <c r="N59" s="20"/>
      <c r="O59" s="15"/>
      <c r="P59" s="15"/>
      <c r="Q59" s="15"/>
      <c r="R59" s="15"/>
      <c r="S59" s="20"/>
      <c r="T59" s="11"/>
      <c r="U59" s="14"/>
    </row>
    <row r="60" spans="2:22" s="13" customFormat="1" ht="14">
      <c r="B60" s="71" t="s">
        <v>50</v>
      </c>
      <c r="C60" s="10"/>
      <c r="D60" s="23"/>
      <c r="E60" s="20"/>
      <c r="F60" s="20"/>
      <c r="G60" s="20"/>
      <c r="H60" s="20"/>
      <c r="I60" s="20"/>
      <c r="J60" s="20"/>
      <c r="K60" s="20"/>
      <c r="L60" s="20"/>
      <c r="M60" s="20"/>
      <c r="N60" s="20"/>
      <c r="O60" s="15"/>
      <c r="P60" s="15"/>
      <c r="Q60" s="15"/>
      <c r="R60" s="15"/>
      <c r="S60" s="20"/>
      <c r="T60" s="11"/>
      <c r="U60" s="14"/>
    </row>
    <row r="61" spans="2:22" s="13" customFormat="1" ht="14">
      <c r="B61" s="71" t="s">
        <v>49</v>
      </c>
      <c r="C61" s="71"/>
      <c r="D61" s="23"/>
      <c r="E61" s="20"/>
      <c r="F61" s="20"/>
      <c r="G61" s="20"/>
      <c r="H61" s="20"/>
      <c r="I61" s="20"/>
      <c r="J61" s="20"/>
      <c r="K61" s="20"/>
      <c r="L61" s="20"/>
      <c r="M61" s="20"/>
      <c r="N61" s="20"/>
      <c r="O61" s="15"/>
      <c r="P61" s="15"/>
      <c r="Q61" s="15"/>
      <c r="R61" s="15"/>
      <c r="S61" s="20"/>
      <c r="T61" s="11"/>
      <c r="U61" s="14"/>
    </row>
    <row r="62" spans="2:22" s="13" customFormat="1" ht="14">
      <c r="B62" s="71" t="s">
        <v>75</v>
      </c>
      <c r="C62" s="71"/>
      <c r="D62" s="23"/>
      <c r="E62" s="20"/>
      <c r="F62" s="20"/>
      <c r="G62" s="20"/>
      <c r="H62" s="20"/>
      <c r="I62" s="20"/>
      <c r="J62" s="20"/>
      <c r="K62" s="20"/>
      <c r="L62" s="20"/>
      <c r="M62" s="20"/>
      <c r="N62" s="20"/>
      <c r="O62" s="15"/>
      <c r="P62" s="15"/>
      <c r="Q62" s="15"/>
      <c r="R62" s="15"/>
      <c r="S62" s="20"/>
      <c r="T62" s="11"/>
      <c r="U62" s="14"/>
    </row>
    <row r="63" spans="2:22" s="13" customFormat="1" ht="14">
      <c r="B63" s="71" t="s">
        <v>76</v>
      </c>
      <c r="C63" s="71"/>
      <c r="D63" s="23"/>
      <c r="E63" s="20"/>
      <c r="F63" s="20"/>
      <c r="G63" s="20"/>
      <c r="H63" s="20"/>
      <c r="I63" s="20"/>
      <c r="J63" s="20"/>
      <c r="K63" s="20"/>
      <c r="L63" s="20"/>
      <c r="M63" s="20"/>
      <c r="N63" s="20"/>
      <c r="O63" s="15"/>
      <c r="P63" s="15"/>
      <c r="Q63" s="15"/>
      <c r="R63" s="15"/>
      <c r="S63" s="20"/>
      <c r="T63" s="11"/>
      <c r="U63" s="14"/>
    </row>
    <row r="64" spans="2:22" s="13" customFormat="1" ht="14">
      <c r="B64" s="71" t="s">
        <v>82</v>
      </c>
      <c r="C64" s="71"/>
      <c r="D64" s="23"/>
      <c r="E64" s="20"/>
      <c r="F64" s="20"/>
      <c r="G64" s="20"/>
      <c r="H64" s="20"/>
      <c r="I64" s="20"/>
      <c r="J64" s="20"/>
      <c r="K64" s="20"/>
      <c r="L64" s="20"/>
      <c r="M64" s="20"/>
      <c r="N64" s="20"/>
      <c r="O64" s="15"/>
      <c r="P64" s="15"/>
      <c r="Q64" s="15"/>
      <c r="R64" s="15"/>
      <c r="S64" s="20"/>
      <c r="T64" s="11"/>
      <c r="U64" s="14"/>
    </row>
    <row r="65" spans="2:21" s="13" customFormat="1" ht="14">
      <c r="B65" s="71" t="s">
        <v>83</v>
      </c>
      <c r="C65" s="71"/>
      <c r="D65" s="23"/>
      <c r="E65" s="20"/>
      <c r="F65" s="20"/>
      <c r="G65" s="20"/>
      <c r="H65" s="20"/>
      <c r="I65" s="20"/>
      <c r="J65" s="20"/>
      <c r="K65" s="20"/>
      <c r="L65" s="20"/>
      <c r="M65" s="20"/>
      <c r="N65" s="20"/>
      <c r="O65" s="15"/>
      <c r="P65" s="15"/>
      <c r="Q65" s="15"/>
      <c r="R65" s="15"/>
      <c r="S65" s="20"/>
      <c r="T65" s="11"/>
      <c r="U65" s="14"/>
    </row>
    <row r="66" spans="2:21" s="13" customFormat="1" ht="14">
      <c r="B66" s="71" t="s">
        <v>86</v>
      </c>
      <c r="C66" s="71"/>
      <c r="D66" s="23"/>
      <c r="E66" s="20"/>
      <c r="F66" s="20"/>
      <c r="G66" s="20"/>
      <c r="H66" s="20"/>
      <c r="I66" s="20"/>
      <c r="J66" s="20"/>
      <c r="K66" s="20"/>
      <c r="L66" s="20"/>
      <c r="M66" s="20"/>
      <c r="N66" s="20"/>
      <c r="O66" s="15"/>
      <c r="P66" s="15"/>
      <c r="Q66" s="15"/>
      <c r="R66" s="15"/>
      <c r="S66" s="20"/>
      <c r="T66" s="11"/>
      <c r="U66" s="14"/>
    </row>
    <row r="67" spans="2:21" s="13" customFormat="1" ht="14">
      <c r="B67" s="71"/>
      <c r="C67" s="71"/>
      <c r="D67" s="23"/>
      <c r="E67" s="20"/>
      <c r="F67" s="20"/>
      <c r="G67" s="20"/>
      <c r="H67" s="20"/>
      <c r="I67" s="20"/>
      <c r="J67" s="20"/>
      <c r="K67" s="20"/>
      <c r="L67" s="20"/>
      <c r="M67" s="20"/>
      <c r="N67" s="20"/>
      <c r="O67" s="15"/>
      <c r="P67" s="15"/>
      <c r="Q67" s="15"/>
      <c r="R67" s="15"/>
      <c r="S67" s="74" t="s">
        <v>41</v>
      </c>
      <c r="T67" s="11"/>
      <c r="U67" s="14"/>
    </row>
    <row r="68" spans="2:21" s="13" customFormat="1" ht="14">
      <c r="B68" s="10"/>
      <c r="C68" s="10"/>
      <c r="D68" s="23"/>
      <c r="E68" s="20"/>
      <c r="F68" s="20"/>
      <c r="G68" s="20"/>
      <c r="H68" s="20"/>
      <c r="I68" s="20"/>
      <c r="J68" s="20"/>
      <c r="K68" s="20"/>
      <c r="L68" s="20"/>
      <c r="M68" s="20"/>
      <c r="N68" s="20"/>
      <c r="O68" s="15"/>
      <c r="P68" s="15"/>
      <c r="Q68" s="15"/>
      <c r="R68" s="15"/>
      <c r="S68" s="20"/>
      <c r="T68" s="11"/>
      <c r="U68" s="14"/>
    </row>
    <row r="69" spans="2:21" s="13" customFormat="1" ht="14">
      <c r="B69" s="10"/>
      <c r="C69" s="10"/>
      <c r="D69" s="23"/>
      <c r="E69" s="20"/>
      <c r="F69" s="20"/>
      <c r="G69" s="20"/>
      <c r="H69" s="20"/>
      <c r="I69" s="20"/>
      <c r="J69" s="20"/>
      <c r="K69" s="20"/>
      <c r="L69" s="20"/>
      <c r="M69" s="20"/>
      <c r="N69" s="20"/>
      <c r="O69" s="15"/>
      <c r="P69" s="15"/>
      <c r="Q69" s="15"/>
      <c r="R69" s="15"/>
      <c r="S69" s="20"/>
      <c r="T69" s="11"/>
      <c r="U69" s="14"/>
    </row>
    <row r="70" spans="2:21" s="13" customFormat="1" ht="14.5" thickBot="1">
      <c r="B70" s="70"/>
      <c r="C70" s="123"/>
      <c r="D70" s="276" t="s">
        <v>91</v>
      </c>
      <c r="E70" s="276"/>
      <c r="F70" s="276"/>
      <c r="G70" s="276"/>
      <c r="H70" s="276"/>
      <c r="I70" s="276"/>
      <c r="J70" s="276"/>
      <c r="K70" s="276"/>
      <c r="L70" s="11"/>
      <c r="M70" s="11"/>
      <c r="N70" s="11"/>
      <c r="O70" s="11"/>
      <c r="P70" s="11"/>
      <c r="Q70" s="11"/>
      <c r="R70" s="11"/>
      <c r="S70" s="11"/>
      <c r="T70" s="11"/>
      <c r="U70" s="12"/>
    </row>
    <row r="71" spans="2:21" s="13" customFormat="1" ht="15.75" customHeight="1" thickTop="1">
      <c r="B71" s="65"/>
      <c r="C71" s="124"/>
      <c r="D71" s="81" t="str">
        <f>$D$12</f>
        <v>2020/21</v>
      </c>
      <c r="E71" s="81"/>
      <c r="F71" s="81"/>
      <c r="G71" s="81"/>
      <c r="H71" s="81"/>
      <c r="I71" s="81"/>
      <c r="J71" s="81" t="s">
        <v>94</v>
      </c>
      <c r="K71" s="81" t="s">
        <v>5</v>
      </c>
      <c r="L71" s="11"/>
      <c r="M71" s="11"/>
      <c r="N71" s="11"/>
      <c r="O71" s="11"/>
      <c r="P71" s="11"/>
      <c r="Q71" s="11"/>
      <c r="R71" s="11"/>
      <c r="S71" s="11"/>
      <c r="T71" s="11"/>
      <c r="U71" s="12"/>
    </row>
    <row r="72" spans="2:21" s="13" customFormat="1" ht="14">
      <c r="B72" s="65"/>
      <c r="C72" s="124"/>
      <c r="D72" s="81" t="str">
        <f>$D$13</f>
        <v>2024/25</v>
      </c>
      <c r="E72" s="81" t="str">
        <f>$E$13</f>
        <v>2022/23</v>
      </c>
      <c r="F72" s="81" t="str">
        <f>$F$13</f>
        <v>2023/24</v>
      </c>
      <c r="G72" s="81" t="str">
        <f>$G$13</f>
        <v>2024/25</v>
      </c>
      <c r="H72" s="81" t="s">
        <v>88</v>
      </c>
      <c r="I72" s="81" t="s">
        <v>88</v>
      </c>
      <c r="J72" s="81" t="s">
        <v>6</v>
      </c>
      <c r="K72" s="81" t="s">
        <v>6</v>
      </c>
      <c r="L72" s="11"/>
      <c r="M72" s="20"/>
      <c r="N72" s="20"/>
      <c r="O72" s="20"/>
      <c r="P72" s="20"/>
      <c r="Q72" s="20"/>
      <c r="R72" s="20"/>
      <c r="S72" s="20"/>
      <c r="T72" s="11"/>
      <c r="U72" s="12"/>
    </row>
    <row r="73" spans="2:21" s="13" customFormat="1" ht="14">
      <c r="B73" s="66"/>
      <c r="C73" s="125"/>
      <c r="D73" s="113" t="s">
        <v>7</v>
      </c>
      <c r="E73" s="114" t="s">
        <v>8</v>
      </c>
      <c r="F73" s="114" t="s">
        <v>8</v>
      </c>
      <c r="G73" s="114" t="str">
        <f>$G$14</f>
        <v>estimate</v>
      </c>
      <c r="H73" s="84" t="str">
        <f>H14</f>
        <v>Jan-26</v>
      </c>
      <c r="I73" s="83" t="str">
        <f>$I$14</f>
        <v>Mar-26</v>
      </c>
      <c r="J73" s="83">
        <f>$J$14</f>
        <v>46023</v>
      </c>
      <c r="K73" s="113" t="str">
        <f>$K$14</f>
        <v>on 24/25</v>
      </c>
      <c r="L73" s="11"/>
      <c r="M73" s="20"/>
      <c r="N73" s="20"/>
      <c r="O73" s="20"/>
      <c r="P73" s="20"/>
      <c r="Q73" s="20"/>
      <c r="R73" s="20"/>
      <c r="S73" s="20"/>
      <c r="T73" s="11"/>
      <c r="U73" s="12"/>
    </row>
    <row r="74" spans="2:21" s="13" customFormat="1" ht="14">
      <c r="B74" s="54" t="s">
        <v>9</v>
      </c>
      <c r="C74" s="126" t="s">
        <v>54</v>
      </c>
      <c r="D74" s="87">
        <v>7.692997999999994</v>
      </c>
      <c r="E74" s="87">
        <v>9.9680000000000142</v>
      </c>
      <c r="F74" s="87">
        <v>5.9190000000000076</v>
      </c>
      <c r="G74" s="87">
        <v>12.317989999999963</v>
      </c>
      <c r="H74" s="87">
        <v>8.4342770637444513</v>
      </c>
      <c r="I74" s="87">
        <f>G86</f>
        <v>8.4342770637444513</v>
      </c>
      <c r="J74" s="87">
        <f>I74-H74</f>
        <v>0</v>
      </c>
      <c r="K74" s="115">
        <f>(I74-G74)/G74</f>
        <v>-0.31528787864379848</v>
      </c>
      <c r="L74" s="11"/>
      <c r="M74" s="176"/>
      <c r="N74" s="20"/>
      <c r="O74" s="20"/>
      <c r="P74" s="20"/>
      <c r="Q74" s="20"/>
      <c r="R74" s="20"/>
      <c r="S74" s="20"/>
      <c r="T74" s="11"/>
      <c r="U74" s="12"/>
    </row>
    <row r="75" spans="2:21" s="13" customFormat="1" ht="14">
      <c r="B75" s="43" t="s">
        <v>10</v>
      </c>
      <c r="C75" s="127" t="s">
        <v>70</v>
      </c>
      <c r="D75" s="90">
        <v>258.45625741274893</v>
      </c>
      <c r="E75" s="90">
        <v>330.31200000000001</v>
      </c>
      <c r="F75" s="90">
        <v>271</v>
      </c>
      <c r="G75" s="90">
        <v>225.70928706374451</v>
      </c>
      <c r="H75" s="90">
        <v>238.89576523019423</v>
      </c>
      <c r="I75" s="90">
        <v>238.89576523019423</v>
      </c>
      <c r="J75" s="90">
        <f t="shared" ref="J75:J86" si="25">I75-H75</f>
        <v>0</v>
      </c>
      <c r="K75" s="116">
        <f t="shared" ref="K75:K83" si="26">(I75-G75)/G75</f>
        <v>5.842239961852172E-2</v>
      </c>
      <c r="L75" s="11"/>
      <c r="M75" s="175"/>
      <c r="N75" s="11"/>
      <c r="O75" s="11"/>
      <c r="P75" s="11"/>
      <c r="Q75" s="11"/>
      <c r="R75" s="11"/>
      <c r="S75" s="11"/>
      <c r="T75" s="11"/>
      <c r="U75" s="12"/>
    </row>
    <row r="76" spans="2:21" s="13" customFormat="1" ht="14">
      <c r="B76" s="43" t="s">
        <v>11</v>
      </c>
      <c r="C76" s="127" t="s">
        <v>12</v>
      </c>
      <c r="D76" s="90">
        <v>6.3082000000000011</v>
      </c>
      <c r="E76" s="90">
        <v>4.4119999999999999</v>
      </c>
      <c r="F76" s="90">
        <v>4.5970000000000004</v>
      </c>
      <c r="G76" s="90">
        <v>10.545</v>
      </c>
      <c r="H76" s="90">
        <v>7</v>
      </c>
      <c r="I76" s="90">
        <v>7</v>
      </c>
      <c r="J76" s="90">
        <f t="shared" si="25"/>
        <v>0</v>
      </c>
      <c r="K76" s="116">
        <f t="shared" si="26"/>
        <v>-0.33617828354670459</v>
      </c>
      <c r="L76" s="11"/>
      <c r="M76" s="20"/>
      <c r="N76" s="11"/>
      <c r="O76" s="11"/>
      <c r="P76" s="11"/>
      <c r="Q76" s="11"/>
      <c r="R76" s="11"/>
      <c r="S76" s="11"/>
      <c r="T76" s="11"/>
      <c r="U76" s="12"/>
    </row>
    <row r="77" spans="2:21" s="13" customFormat="1" ht="14">
      <c r="B77" s="55" t="s">
        <v>13</v>
      </c>
      <c r="C77" s="117" t="s">
        <v>55</v>
      </c>
      <c r="D77" s="119">
        <v>272.45745541274891</v>
      </c>
      <c r="E77" s="119">
        <v>344.69200000000001</v>
      </c>
      <c r="F77" s="119">
        <v>281.51599999999996</v>
      </c>
      <c r="G77" s="119">
        <v>248.57227706374445</v>
      </c>
      <c r="H77" s="119">
        <v>254.33004229393867</v>
      </c>
      <c r="I77" s="119">
        <f>SUM(I74:I76)</f>
        <v>254.33004229393867</v>
      </c>
      <c r="J77" s="179">
        <f t="shared" si="25"/>
        <v>0</v>
      </c>
      <c r="K77" s="128">
        <f t="shared" si="26"/>
        <v>2.3163344272369074E-2</v>
      </c>
      <c r="L77" s="18"/>
      <c r="M77" s="20"/>
      <c r="N77" s="18"/>
      <c r="O77" s="161"/>
      <c r="P77" s="18"/>
      <c r="Q77" s="18"/>
      <c r="R77" s="18"/>
      <c r="S77" s="18"/>
      <c r="T77" s="11"/>
      <c r="U77" s="12"/>
    </row>
    <row r="78" spans="2:21" s="13" customFormat="1" ht="14">
      <c r="B78" s="44" t="s">
        <v>42</v>
      </c>
      <c r="C78" s="96" t="s">
        <v>62</v>
      </c>
      <c r="D78" s="99">
        <v>250</v>
      </c>
      <c r="E78" s="99">
        <v>300</v>
      </c>
      <c r="F78" s="99">
        <v>262</v>
      </c>
      <c r="G78" s="99">
        <v>233</v>
      </c>
      <c r="H78" s="99">
        <v>240</v>
      </c>
      <c r="I78" s="99">
        <f>270-30</f>
        <v>240</v>
      </c>
      <c r="J78" s="99">
        <f t="shared" si="25"/>
        <v>0</v>
      </c>
      <c r="K78" s="120">
        <f t="shared" si="26"/>
        <v>3.0042918454935622E-2</v>
      </c>
      <c r="L78" s="11"/>
      <c r="M78" s="20"/>
      <c r="N78" s="11"/>
      <c r="O78" s="24"/>
      <c r="P78" s="24"/>
      <c r="Q78" s="24"/>
      <c r="R78" s="24"/>
      <c r="S78" s="11"/>
      <c r="T78" s="11"/>
      <c r="U78" s="12"/>
    </row>
    <row r="79" spans="2:21" s="13" customFormat="1" ht="14">
      <c r="B79" s="44" t="s">
        <v>43</v>
      </c>
      <c r="C79" s="96" t="s">
        <v>16</v>
      </c>
      <c r="D79" s="99">
        <v>243.8</v>
      </c>
      <c r="E79" s="99">
        <v>290</v>
      </c>
      <c r="F79" s="99">
        <v>256</v>
      </c>
      <c r="G79" s="99">
        <v>229</v>
      </c>
      <c r="H79" s="99">
        <v>233</v>
      </c>
      <c r="I79" s="99">
        <f>I78-I76</f>
        <v>233</v>
      </c>
      <c r="J79" s="99">
        <f t="shared" si="25"/>
        <v>0</v>
      </c>
      <c r="K79" s="120">
        <f t="shared" si="26"/>
        <v>1.7467248908296942E-2</v>
      </c>
      <c r="L79" s="11"/>
      <c r="M79" s="20"/>
      <c r="N79" s="11"/>
      <c r="O79" s="11"/>
      <c r="P79" s="11"/>
      <c r="Q79" s="11"/>
      <c r="R79" s="11"/>
      <c r="S79" s="11"/>
      <c r="T79" s="11"/>
      <c r="U79" s="12"/>
    </row>
    <row r="80" spans="2:21" s="13" customFormat="1" ht="14">
      <c r="B80" s="44" t="s">
        <v>22</v>
      </c>
      <c r="C80" s="96" t="s">
        <v>38</v>
      </c>
      <c r="D80" s="99">
        <v>7.4</v>
      </c>
      <c r="E80" s="99">
        <v>10</v>
      </c>
      <c r="F80" s="99">
        <v>7</v>
      </c>
      <c r="G80" s="99">
        <v>7</v>
      </c>
      <c r="H80" s="99">
        <v>7</v>
      </c>
      <c r="I80" s="99">
        <v>7</v>
      </c>
      <c r="J80" s="99">
        <f t="shared" si="25"/>
        <v>0</v>
      </c>
      <c r="K80" s="99">
        <f t="shared" si="26"/>
        <v>0</v>
      </c>
      <c r="L80" s="11"/>
      <c r="M80" s="20"/>
      <c r="N80" s="11"/>
      <c r="O80" s="160"/>
      <c r="P80" s="11"/>
      <c r="Q80" s="11"/>
      <c r="R80" s="11"/>
      <c r="S80" s="11"/>
      <c r="T80" s="11"/>
      <c r="U80" s="12"/>
    </row>
    <row r="81" spans="2:21" s="13" customFormat="1" ht="14">
      <c r="B81" s="44" t="s">
        <v>23</v>
      </c>
      <c r="C81" s="96" t="s">
        <v>24</v>
      </c>
      <c r="D81" s="99">
        <v>0</v>
      </c>
      <c r="E81" s="99">
        <v>0</v>
      </c>
      <c r="F81" s="99">
        <v>0</v>
      </c>
      <c r="G81" s="99">
        <v>0</v>
      </c>
      <c r="H81" s="99">
        <v>0</v>
      </c>
      <c r="I81" s="99">
        <v>0</v>
      </c>
      <c r="J81" s="99">
        <f t="shared" si="25"/>
        <v>0</v>
      </c>
      <c r="K81" s="99">
        <v>0</v>
      </c>
      <c r="L81" s="11"/>
      <c r="M81" s="20"/>
      <c r="N81" s="11"/>
      <c r="O81" s="24"/>
      <c r="P81" s="11"/>
      <c r="Q81" s="11"/>
      <c r="R81" s="11"/>
      <c r="S81" s="11"/>
      <c r="T81" s="11"/>
      <c r="U81" s="12"/>
    </row>
    <row r="82" spans="2:21" s="13" customFormat="1" ht="14">
      <c r="B82" s="62" t="s">
        <v>25</v>
      </c>
      <c r="C82" s="129" t="s">
        <v>58</v>
      </c>
      <c r="D82" s="130">
        <v>257.39999999999998</v>
      </c>
      <c r="E82" s="130">
        <v>310</v>
      </c>
      <c r="F82" s="130">
        <v>269</v>
      </c>
      <c r="G82" s="130">
        <v>240</v>
      </c>
      <c r="H82" s="130">
        <v>247</v>
      </c>
      <c r="I82" s="130">
        <f>I78+I80</f>
        <v>247</v>
      </c>
      <c r="J82" s="130">
        <f t="shared" si="25"/>
        <v>0</v>
      </c>
      <c r="K82" s="120">
        <f t="shared" si="26"/>
        <v>2.9166666666666667E-2</v>
      </c>
      <c r="L82" s="18"/>
      <c r="M82" s="20"/>
      <c r="N82" s="18"/>
      <c r="O82" s="18"/>
      <c r="P82" s="18"/>
      <c r="Q82" s="18"/>
      <c r="R82" s="18"/>
      <c r="S82" s="18"/>
      <c r="T82" s="11"/>
      <c r="U82" s="12"/>
    </row>
    <row r="83" spans="2:21" s="13" customFormat="1" ht="14">
      <c r="B83" s="58" t="s">
        <v>26</v>
      </c>
      <c r="C83" s="102" t="s">
        <v>27</v>
      </c>
      <c r="D83" s="121">
        <v>15.057455412748885</v>
      </c>
      <c r="E83" s="121">
        <v>34.692000000000007</v>
      </c>
      <c r="F83" s="121">
        <v>12.515999999999963</v>
      </c>
      <c r="G83" s="121">
        <v>8.5722770637444512</v>
      </c>
      <c r="H83" s="121">
        <v>7.3300422939386749</v>
      </c>
      <c r="I83" s="121">
        <f t="shared" ref="I83" si="27">I77-I82</f>
        <v>7.3300422939386749</v>
      </c>
      <c r="J83" s="180">
        <f t="shared" si="25"/>
        <v>0</v>
      </c>
      <c r="K83" s="131">
        <f t="shared" si="26"/>
        <v>-0.14491304475676345</v>
      </c>
      <c r="L83" s="18"/>
      <c r="M83" s="20"/>
      <c r="N83" s="18"/>
      <c r="O83" s="18"/>
      <c r="P83" s="18"/>
      <c r="Q83" s="18"/>
      <c r="R83" s="18"/>
      <c r="S83" s="18"/>
      <c r="T83" s="11"/>
      <c r="U83" s="12"/>
    </row>
    <row r="84" spans="2:21" s="13" customFormat="1" ht="14">
      <c r="B84" s="56" t="s">
        <v>28</v>
      </c>
      <c r="C84" s="132" t="s">
        <v>40</v>
      </c>
      <c r="D84" s="95">
        <v>6.6500019999999989</v>
      </c>
      <c r="E84" s="95">
        <v>28.773</v>
      </c>
      <c r="F84" s="95">
        <v>0</v>
      </c>
      <c r="G84" s="95">
        <v>0</v>
      </c>
      <c r="H84" s="99">
        <v>0</v>
      </c>
      <c r="I84" s="99">
        <v>0</v>
      </c>
      <c r="J84" s="99">
        <f t="shared" si="25"/>
        <v>0</v>
      </c>
      <c r="K84" s="95">
        <v>0</v>
      </c>
      <c r="L84" s="11"/>
      <c r="M84" s="20"/>
      <c r="N84" s="11"/>
      <c r="O84" s="11"/>
      <c r="P84" s="11"/>
      <c r="Q84" s="11"/>
      <c r="R84" s="11"/>
      <c r="S84" s="11"/>
      <c r="T84" s="11"/>
      <c r="U84" s="12"/>
    </row>
    <row r="85" spans="2:21" s="13" customFormat="1" ht="14">
      <c r="B85" s="67" t="s">
        <v>29</v>
      </c>
      <c r="C85" s="104" t="s">
        <v>63</v>
      </c>
      <c r="D85" s="133">
        <v>0</v>
      </c>
      <c r="E85" s="133">
        <v>0</v>
      </c>
      <c r="F85" s="133">
        <v>0</v>
      </c>
      <c r="G85" s="133">
        <v>0</v>
      </c>
      <c r="H85" s="133">
        <v>0</v>
      </c>
      <c r="I85" s="133">
        <v>0</v>
      </c>
      <c r="J85" s="99">
        <f t="shared" si="25"/>
        <v>0</v>
      </c>
      <c r="K85" s="133">
        <v>0</v>
      </c>
      <c r="L85" s="11"/>
      <c r="M85" s="20"/>
      <c r="N85" s="11"/>
      <c r="O85" s="11"/>
      <c r="P85" s="11"/>
      <c r="Q85" s="11"/>
      <c r="R85" s="11"/>
      <c r="S85" s="11"/>
      <c r="T85" s="11"/>
      <c r="U85" s="12"/>
    </row>
    <row r="86" spans="2:21" s="13" customFormat="1" ht="14">
      <c r="B86" s="60" t="s">
        <v>30</v>
      </c>
      <c r="C86" s="102" t="s">
        <v>61</v>
      </c>
      <c r="D86" s="103">
        <v>8.3798534127488846</v>
      </c>
      <c r="E86" s="103">
        <v>5.9190000000000076</v>
      </c>
      <c r="F86" s="103">
        <v>12.317989999999963</v>
      </c>
      <c r="G86" s="103">
        <v>8.4342770637444513</v>
      </c>
      <c r="H86" s="103">
        <v>7.3300422939386749</v>
      </c>
      <c r="I86" s="103">
        <f>I83-I84</f>
        <v>7.3300422939386749</v>
      </c>
      <c r="J86" s="107">
        <f t="shared" si="25"/>
        <v>0</v>
      </c>
      <c r="K86" s="131">
        <f>(I86-G86)/G86</f>
        <v>-0.13092227839567133</v>
      </c>
      <c r="L86" s="11"/>
      <c r="M86" s="20"/>
      <c r="N86" s="11"/>
      <c r="O86" s="11"/>
      <c r="P86" s="11"/>
      <c r="Q86" s="11"/>
      <c r="R86" s="11"/>
      <c r="S86" s="11"/>
      <c r="T86" s="11"/>
      <c r="U86" s="12"/>
    </row>
    <row r="87" spans="2:21" s="13" customFormat="1" ht="14">
      <c r="B87" s="10"/>
      <c r="C87" s="10"/>
      <c r="D87" s="20"/>
      <c r="E87" s="186"/>
      <c r="F87" s="186"/>
      <c r="G87" s="186"/>
      <c r="H87" s="172"/>
      <c r="I87" s="172"/>
      <c r="J87" s="172"/>
      <c r="K87" s="11"/>
      <c r="L87" s="11"/>
      <c r="M87" s="20"/>
      <c r="N87" s="11"/>
      <c r="O87" s="11"/>
      <c r="P87" s="11"/>
      <c r="Q87" s="11"/>
      <c r="R87" s="11"/>
      <c r="S87" s="11"/>
      <c r="T87" s="11"/>
      <c r="U87" s="12"/>
    </row>
    <row r="88" spans="2:21" s="13" customFormat="1" ht="14.5" thickBot="1">
      <c r="B88" s="70"/>
      <c r="C88" s="123"/>
      <c r="D88" s="276" t="s">
        <v>44</v>
      </c>
      <c r="E88" s="276"/>
      <c r="F88" s="276"/>
      <c r="G88" s="276"/>
      <c r="H88" s="276"/>
      <c r="I88" s="276"/>
      <c r="J88" s="276"/>
      <c r="K88" s="276"/>
      <c r="L88" s="11"/>
      <c r="M88" s="11"/>
      <c r="N88" s="11"/>
      <c r="O88" s="11"/>
      <c r="P88" s="11"/>
      <c r="Q88" s="11"/>
      <c r="R88" s="11"/>
      <c r="S88" s="11"/>
      <c r="T88" s="11"/>
      <c r="U88" s="12"/>
    </row>
    <row r="89" spans="2:21" s="13" customFormat="1" ht="15.75" customHeight="1" thickTop="1">
      <c r="B89" s="65"/>
      <c r="C89" s="124"/>
      <c r="D89" s="81" t="str">
        <f>$D$12</f>
        <v>2020/21</v>
      </c>
      <c r="E89" s="81"/>
      <c r="F89" s="81"/>
      <c r="G89" s="81"/>
      <c r="H89" s="81"/>
      <c r="I89" s="81"/>
      <c r="J89" s="81" t="s">
        <v>94</v>
      </c>
      <c r="K89" s="81" t="s">
        <v>5</v>
      </c>
      <c r="L89" s="11"/>
      <c r="M89" s="11"/>
      <c r="N89" s="11"/>
      <c r="O89" s="11"/>
      <c r="P89" s="11"/>
      <c r="Q89" s="11"/>
      <c r="R89" s="11"/>
      <c r="S89" s="11"/>
      <c r="T89" s="12"/>
      <c r="U89" s="12"/>
    </row>
    <row r="90" spans="2:21" s="13" customFormat="1" ht="14">
      <c r="B90" s="65"/>
      <c r="C90" s="124"/>
      <c r="D90" s="81" t="str">
        <f>$D$13</f>
        <v>2024/25</v>
      </c>
      <c r="E90" s="81" t="str">
        <f>$E$13</f>
        <v>2022/23</v>
      </c>
      <c r="F90" s="81" t="str">
        <f>$F$13</f>
        <v>2023/24</v>
      </c>
      <c r="G90" s="81" t="str">
        <f>$G$13</f>
        <v>2024/25</v>
      </c>
      <c r="H90" s="81" t="s">
        <v>88</v>
      </c>
      <c r="I90" s="81" t="s">
        <v>88</v>
      </c>
      <c r="J90" s="81" t="s">
        <v>6</v>
      </c>
      <c r="K90" s="81" t="s">
        <v>6</v>
      </c>
      <c r="L90" s="11"/>
      <c r="M90" s="11"/>
      <c r="N90" s="11"/>
      <c r="O90" s="11"/>
      <c r="P90" s="11"/>
      <c r="Q90" s="11"/>
      <c r="R90" s="11"/>
      <c r="S90" s="11"/>
      <c r="T90" s="12"/>
      <c r="U90" s="12"/>
    </row>
    <row r="91" spans="2:21" s="13" customFormat="1" ht="14">
      <c r="B91" s="66"/>
      <c r="C91" s="125"/>
      <c r="D91" s="113" t="s">
        <v>7</v>
      </c>
      <c r="E91" s="114" t="s">
        <v>8</v>
      </c>
      <c r="F91" s="114" t="s">
        <v>8</v>
      </c>
      <c r="G91" s="114" t="str">
        <f>$G$14</f>
        <v>estimate</v>
      </c>
      <c r="H91" s="84" t="str">
        <f>H14</f>
        <v>Jan-26</v>
      </c>
      <c r="I91" s="83" t="str">
        <f>$I$14</f>
        <v>Mar-26</v>
      </c>
      <c r="J91" s="83">
        <f>$J$14</f>
        <v>46023</v>
      </c>
      <c r="K91" s="113" t="str">
        <f>$K$14</f>
        <v>on 24/25</v>
      </c>
      <c r="L91" s="24"/>
      <c r="M91" s="11"/>
      <c r="N91" s="11"/>
      <c r="O91" s="11"/>
      <c r="P91" s="11"/>
      <c r="Q91" s="11"/>
      <c r="R91" s="11"/>
      <c r="S91" s="11"/>
      <c r="T91" s="12"/>
      <c r="U91" s="12"/>
    </row>
    <row r="92" spans="2:21" s="13" customFormat="1" ht="14">
      <c r="B92" s="54" t="s">
        <v>9</v>
      </c>
      <c r="C92" s="126" t="s">
        <v>54</v>
      </c>
      <c r="D92" s="87">
        <f t="shared" ref="D92:G94" si="28">D74+D15+L15+D41+L41</f>
        <v>3574.3765822393757</v>
      </c>
      <c r="E92" s="87">
        <f t="shared" si="28"/>
        <v>3167.1453220000003</v>
      </c>
      <c r="F92" s="87">
        <f t="shared" si="28"/>
        <v>3511.9166982150359</v>
      </c>
      <c r="G92" s="87">
        <f t="shared" si="28"/>
        <v>4230.8931524725449</v>
      </c>
      <c r="H92" s="87">
        <v>3604.6654789705817</v>
      </c>
      <c r="I92" s="87">
        <f>I74+I15+Q15+I41+Q41</f>
        <v>3604.6654789705817</v>
      </c>
      <c r="J92" s="87">
        <f>I92-H92</f>
        <v>0</v>
      </c>
      <c r="K92" s="115">
        <f>(I92-G92)/G92</f>
        <v>-0.14801311470983239</v>
      </c>
      <c r="L92" s="24"/>
      <c r="M92" s="11"/>
      <c r="N92" s="11"/>
      <c r="O92" s="11"/>
      <c r="P92" s="11"/>
      <c r="Q92" s="11"/>
      <c r="R92" s="11"/>
      <c r="S92" s="11"/>
      <c r="T92" s="12"/>
      <c r="U92" s="12"/>
    </row>
    <row r="93" spans="2:21" s="31" customFormat="1" ht="14">
      <c r="B93" s="43" t="s">
        <v>10</v>
      </c>
      <c r="C93" s="127" t="s">
        <v>70</v>
      </c>
      <c r="D93" s="90">
        <f t="shared" si="28"/>
        <v>21419.489910407956</v>
      </c>
      <c r="E93" s="90">
        <f t="shared" si="28"/>
        <v>24262.15392390751</v>
      </c>
      <c r="F93" s="90">
        <f t="shared" si="28"/>
        <v>22044.22887920876</v>
      </c>
      <c r="G93" s="90">
        <f t="shared" si="28"/>
        <v>19447.792564533924</v>
      </c>
      <c r="H93" s="90">
        <v>19526.675423703531</v>
      </c>
      <c r="I93" s="90">
        <f>I75+I16+Q16+I42+Q42</f>
        <v>19526.675423703531</v>
      </c>
      <c r="J93" s="90">
        <f t="shared" ref="J93:J108" si="29">I93-H93</f>
        <v>0</v>
      </c>
      <c r="K93" s="116">
        <f t="shared" ref="K93:K108" si="30">(I93-G93)/G93</f>
        <v>4.0561343354444538E-3</v>
      </c>
      <c r="L93" s="24"/>
      <c r="M93" s="11"/>
      <c r="N93" s="11"/>
      <c r="O93" s="11"/>
      <c r="P93" s="11"/>
      <c r="Q93" s="11"/>
      <c r="R93" s="11"/>
      <c r="S93" s="11"/>
      <c r="T93" s="25"/>
      <c r="U93" s="29"/>
    </row>
    <row r="94" spans="2:21" s="31" customFormat="1" ht="14">
      <c r="B94" s="43" t="s">
        <v>11</v>
      </c>
      <c r="C94" s="127" t="s">
        <v>12</v>
      </c>
      <c r="D94" s="90">
        <f t="shared" si="28"/>
        <v>5007.3603359999997</v>
      </c>
      <c r="E94" s="90">
        <f t="shared" si="28"/>
        <v>3593.6036800000002</v>
      </c>
      <c r="F94" s="90">
        <f t="shared" si="28"/>
        <v>5300.0577399999993</v>
      </c>
      <c r="G94" s="90">
        <f t="shared" si="28"/>
        <v>6428.4178200000006</v>
      </c>
      <c r="H94" s="90">
        <v>4605.4206870237249</v>
      </c>
      <c r="I94" s="90">
        <f>I76+I17+Q17+I43+Q43</f>
        <v>4582.2339151728502</v>
      </c>
      <c r="J94" s="90">
        <f t="shared" si="29"/>
        <v>-23.18677185087472</v>
      </c>
      <c r="K94" s="116">
        <f t="shared" si="30"/>
        <v>-0.28719102530693164</v>
      </c>
      <c r="L94" s="24"/>
      <c r="M94" s="11"/>
      <c r="N94" s="11"/>
      <c r="O94" s="11"/>
      <c r="P94" s="11"/>
      <c r="Q94" s="11"/>
      <c r="R94" s="11"/>
      <c r="S94" s="11"/>
      <c r="T94" s="25"/>
      <c r="U94" s="29"/>
    </row>
    <row r="95" spans="2:21" s="31" customFormat="1" ht="14">
      <c r="B95" s="55" t="s">
        <v>13</v>
      </c>
      <c r="C95" s="117" t="s">
        <v>55</v>
      </c>
      <c r="D95" s="119">
        <f>SUM(D92:D94)</f>
        <v>30001.226828647334</v>
      </c>
      <c r="E95" s="119">
        <f t="shared" ref="E95:G95" si="31">SUM(E92:E94)</f>
        <v>31022.902925907511</v>
      </c>
      <c r="F95" s="119">
        <f t="shared" si="31"/>
        <v>30856.203317423795</v>
      </c>
      <c r="G95" s="119">
        <f t="shared" si="31"/>
        <v>30107.103537006471</v>
      </c>
      <c r="H95" s="119">
        <v>27736.761589697839</v>
      </c>
      <c r="I95" s="119">
        <f>SUM(I92:I94)</f>
        <v>27713.574817846966</v>
      </c>
      <c r="J95" s="179">
        <f t="shared" si="29"/>
        <v>-23.186771850872901</v>
      </c>
      <c r="K95" s="163">
        <f t="shared" si="30"/>
        <v>-7.9500464606881677E-2</v>
      </c>
      <c r="L95" s="24"/>
      <c r="M95" s="11"/>
      <c r="N95" s="11"/>
      <c r="O95" s="11"/>
      <c r="P95" s="11"/>
      <c r="Q95" s="11"/>
      <c r="R95" s="11"/>
      <c r="S95" s="11"/>
      <c r="T95" s="25"/>
      <c r="U95" s="29"/>
    </row>
    <row r="96" spans="2:21" s="31" customFormat="1" ht="14">
      <c r="B96" s="44" t="s">
        <v>14</v>
      </c>
      <c r="C96" s="96" t="s">
        <v>45</v>
      </c>
      <c r="D96" s="99">
        <f>D19+L19+D45+L45</f>
        <v>10434.017752908068</v>
      </c>
      <c r="E96" s="99">
        <f>E19+M19+E45+M45</f>
        <v>10601.748092</v>
      </c>
      <c r="F96" s="99">
        <f>F19+N19+F45+N45</f>
        <v>10834.076406999999</v>
      </c>
      <c r="G96" s="99">
        <f>G19+O19+G45+O45</f>
        <v>10451.750050540346</v>
      </c>
      <c r="H96" s="99">
        <v>9168.7495414764398</v>
      </c>
      <c r="I96" s="99">
        <f>I19+Q19+I45+Q45</f>
        <v>8997.7679296666665</v>
      </c>
      <c r="J96" s="99">
        <f t="shared" si="29"/>
        <v>-170.98161180977331</v>
      </c>
      <c r="K96" s="120">
        <f t="shared" si="30"/>
        <v>-0.1391137478262322</v>
      </c>
      <c r="L96" s="24"/>
      <c r="M96" s="11"/>
      <c r="N96" s="11"/>
      <c r="O96" s="11"/>
      <c r="P96" s="11"/>
      <c r="Q96" s="11"/>
      <c r="R96" s="11"/>
      <c r="S96" s="11"/>
      <c r="T96" s="25"/>
      <c r="U96" s="29"/>
    </row>
    <row r="97" spans="2:21" s="31" customFormat="1" ht="14">
      <c r="B97" s="44" t="s">
        <v>18</v>
      </c>
      <c r="C97" s="96" t="s">
        <v>64</v>
      </c>
      <c r="D97" s="99">
        <f>D21+L21+D47+L47</f>
        <v>13039.297403207353</v>
      </c>
      <c r="E97" s="99">
        <f>E21+M21+E47+M47</f>
        <v>12430.887209680288</v>
      </c>
      <c r="F97" s="99">
        <f>F21+N21+F47+N47</f>
        <v>12912.55258236175</v>
      </c>
      <c r="G97" s="99">
        <f>G21+O21+G47+O47</f>
        <v>13369.31222399473</v>
      </c>
      <c r="H97" s="99">
        <v>13312.529949676327</v>
      </c>
      <c r="I97" s="99">
        <f>I21+Q21+I47+Q47</f>
        <v>13304.350158910123</v>
      </c>
      <c r="J97" s="99">
        <f t="shared" si="29"/>
        <v>-8.1797907662039506</v>
      </c>
      <c r="K97" s="120">
        <f t="shared" si="30"/>
        <v>-4.8590431576588464E-3</v>
      </c>
      <c r="L97" s="24"/>
      <c r="M97" s="11"/>
      <c r="N97" s="11"/>
      <c r="O97" s="11"/>
      <c r="P97" s="11"/>
      <c r="Q97" s="11"/>
      <c r="R97" s="11"/>
      <c r="S97" s="11"/>
      <c r="T97" s="30"/>
      <c r="U97" s="37"/>
    </row>
    <row r="98" spans="2:21" s="31" customFormat="1" ht="14">
      <c r="B98" s="44" t="s">
        <v>46</v>
      </c>
      <c r="C98" s="96" t="s">
        <v>65</v>
      </c>
      <c r="D98" s="99">
        <f t="shared" ref="D98:G98" si="32">D78</f>
        <v>250</v>
      </c>
      <c r="E98" s="99">
        <f t="shared" si="32"/>
        <v>300</v>
      </c>
      <c r="F98" s="99">
        <f t="shared" si="32"/>
        <v>262</v>
      </c>
      <c r="G98" s="99">
        <f t="shared" si="32"/>
        <v>233</v>
      </c>
      <c r="H98" s="99">
        <v>240</v>
      </c>
      <c r="I98" s="99">
        <f>I78</f>
        <v>240</v>
      </c>
      <c r="J98" s="99">
        <f t="shared" si="29"/>
        <v>0</v>
      </c>
      <c r="K98" s="120">
        <f t="shared" si="30"/>
        <v>3.0042918454935622E-2</v>
      </c>
      <c r="L98" s="24"/>
      <c r="M98" s="11"/>
      <c r="N98" s="11"/>
      <c r="O98" s="11"/>
      <c r="P98" s="11"/>
      <c r="Q98" s="11"/>
      <c r="R98" s="11"/>
      <c r="S98" s="11"/>
      <c r="T98" s="30"/>
      <c r="U98" s="37"/>
    </row>
    <row r="99" spans="2:21" s="31" customFormat="1" ht="14">
      <c r="B99" s="44" t="s">
        <v>22</v>
      </c>
      <c r="C99" s="96" t="s">
        <v>38</v>
      </c>
      <c r="D99" s="99">
        <f t="shared" ref="D99:G100" si="33">D80+D49+L49+L25+D25</f>
        <v>479.6</v>
      </c>
      <c r="E99" s="99">
        <f t="shared" si="33"/>
        <v>483</v>
      </c>
      <c r="F99" s="99">
        <f t="shared" si="33"/>
        <v>461</v>
      </c>
      <c r="G99" s="99">
        <f t="shared" si="33"/>
        <v>468</v>
      </c>
      <c r="H99" s="99">
        <v>468</v>
      </c>
      <c r="I99" s="99">
        <f>I80+I25+Q25+I49+Q49</f>
        <v>468</v>
      </c>
      <c r="J99" s="99">
        <f t="shared" si="29"/>
        <v>0</v>
      </c>
      <c r="K99" s="99">
        <f t="shared" si="30"/>
        <v>0</v>
      </c>
      <c r="L99" s="24"/>
      <c r="M99" s="20"/>
      <c r="N99" s="20"/>
      <c r="O99" s="20"/>
      <c r="P99" s="20"/>
      <c r="Q99" s="20"/>
      <c r="R99" s="20"/>
      <c r="S99" s="20"/>
      <c r="T99" s="30"/>
      <c r="U99" s="37"/>
    </row>
    <row r="100" spans="2:21" s="31" customFormat="1" ht="14">
      <c r="B100" s="44" t="s">
        <v>23</v>
      </c>
      <c r="C100" s="96" t="s">
        <v>24</v>
      </c>
      <c r="D100" s="99">
        <f t="shared" si="33"/>
        <v>108.4</v>
      </c>
      <c r="E100" s="99">
        <f t="shared" si="33"/>
        <v>116</v>
      </c>
      <c r="F100" s="99">
        <f t="shared" si="33"/>
        <v>113</v>
      </c>
      <c r="G100" s="99">
        <f t="shared" si="33"/>
        <v>100</v>
      </c>
      <c r="H100" s="99">
        <v>101</v>
      </c>
      <c r="I100" s="99">
        <f>I81+I26+Q26+I50+Q50</f>
        <v>101</v>
      </c>
      <c r="J100" s="99">
        <f t="shared" si="29"/>
        <v>0</v>
      </c>
      <c r="K100" s="120">
        <f t="shared" si="30"/>
        <v>0.01</v>
      </c>
      <c r="L100" s="24"/>
      <c r="M100" s="20"/>
      <c r="N100" s="20"/>
      <c r="O100" s="20"/>
      <c r="P100" s="20"/>
      <c r="Q100" s="20"/>
      <c r="R100" s="20"/>
      <c r="S100" s="26"/>
      <c r="T100" s="30"/>
      <c r="U100" s="37"/>
    </row>
    <row r="101" spans="2:21" s="169" customFormat="1" ht="14">
      <c r="B101" s="62" t="s">
        <v>25</v>
      </c>
      <c r="C101" s="129" t="s">
        <v>58</v>
      </c>
      <c r="D101" s="130">
        <f>SUM(D96:D100)</f>
        <v>24311.315156115423</v>
      </c>
      <c r="E101" s="130">
        <f>SUM(E96:E100)</f>
        <v>23931.63530168029</v>
      </c>
      <c r="F101" s="130">
        <f t="shared" ref="F101:G101" si="34">SUM(F96:F100)</f>
        <v>24582.62898936175</v>
      </c>
      <c r="G101" s="130">
        <f t="shared" si="34"/>
        <v>24622.062274535077</v>
      </c>
      <c r="H101" s="130">
        <v>23290.279491152767</v>
      </c>
      <c r="I101" s="130">
        <f>SUM(I96:I100)</f>
        <v>23111.11808857679</v>
      </c>
      <c r="J101" s="130">
        <f t="shared" si="29"/>
        <v>-179.16140257597726</v>
      </c>
      <c r="K101" s="168">
        <f t="shared" si="30"/>
        <v>-6.1365460338428039E-2</v>
      </c>
      <c r="L101" s="161"/>
      <c r="M101" s="18"/>
      <c r="N101" s="18"/>
      <c r="O101" s="18"/>
      <c r="P101" s="18"/>
      <c r="Q101" s="18"/>
      <c r="R101" s="18"/>
      <c r="S101" s="18"/>
      <c r="U101" s="170"/>
    </row>
    <row r="102" spans="2:21" ht="14">
      <c r="B102" s="58" t="s">
        <v>26</v>
      </c>
      <c r="C102" s="102" t="s">
        <v>27</v>
      </c>
      <c r="D102" s="121">
        <f>D95-D101</f>
        <v>5689.9116725319109</v>
      </c>
      <c r="E102" s="121">
        <f t="shared" ref="E102:G102" si="35">E95-E101</f>
        <v>7091.2676242272209</v>
      </c>
      <c r="F102" s="121">
        <f t="shared" si="35"/>
        <v>6273.5743280620445</v>
      </c>
      <c r="G102" s="121">
        <f t="shared" si="35"/>
        <v>5485.0412624713936</v>
      </c>
      <c r="H102" s="121">
        <v>4446.4820985450715</v>
      </c>
      <c r="I102" s="121">
        <f t="shared" ref="I102" si="36">I95-I101</f>
        <v>4602.4567292701759</v>
      </c>
      <c r="J102" s="180">
        <v>155.97463072510436</v>
      </c>
      <c r="K102" s="166">
        <f t="shared" si="30"/>
        <v>-0.16090754671981297</v>
      </c>
      <c r="L102" s="24"/>
      <c r="M102" s="20"/>
      <c r="N102" s="11"/>
      <c r="O102" s="11"/>
      <c r="P102" s="11"/>
      <c r="Q102" s="11"/>
      <c r="R102" s="11"/>
      <c r="S102" s="11"/>
    </row>
    <row r="103" spans="2:21" ht="14">
      <c r="B103" s="56" t="s">
        <v>28</v>
      </c>
      <c r="C103" s="132" t="s">
        <v>47</v>
      </c>
      <c r="D103" s="95">
        <f>D84+D53+L53+D29+L29</f>
        <v>1745.7112560000003</v>
      </c>
      <c r="E103" s="95">
        <f>E84+E53+M53+E29+M29</f>
        <v>3040.8006</v>
      </c>
      <c r="F103" s="95">
        <f>F84+F53+N53+F29+N29</f>
        <v>1320.9418099999998</v>
      </c>
      <c r="G103" s="95">
        <f>G84+G53+O53+G29+O29</f>
        <v>1150.48963</v>
      </c>
      <c r="H103" s="99">
        <v>870</v>
      </c>
      <c r="I103" s="99">
        <f>I84+I29+Q29+I53+Q53</f>
        <v>885</v>
      </c>
      <c r="J103" s="99">
        <v>15</v>
      </c>
      <c r="K103" s="120">
        <f t="shared" si="30"/>
        <v>-0.23076229726642561</v>
      </c>
      <c r="L103" s="24"/>
      <c r="M103" s="20"/>
      <c r="N103" s="11"/>
      <c r="O103" s="11"/>
      <c r="P103" s="11"/>
      <c r="Q103" s="11"/>
      <c r="R103" s="11"/>
      <c r="S103" s="11"/>
    </row>
    <row r="104" spans="2:21" ht="14">
      <c r="B104" s="67" t="s">
        <v>29</v>
      </c>
      <c r="C104" s="104" t="s">
        <v>63</v>
      </c>
      <c r="D104" s="133">
        <v>0</v>
      </c>
      <c r="E104" s="133">
        <v>0</v>
      </c>
      <c r="F104" s="133">
        <v>0</v>
      </c>
      <c r="G104" s="133">
        <v>0</v>
      </c>
      <c r="H104" s="133">
        <v>0</v>
      </c>
      <c r="I104" s="133">
        <v>0</v>
      </c>
      <c r="J104" s="99">
        <v>0</v>
      </c>
      <c r="K104" s="133">
        <v>0</v>
      </c>
      <c r="L104" s="24"/>
      <c r="M104" s="11"/>
      <c r="N104" s="11"/>
      <c r="O104" s="11"/>
      <c r="P104" s="11"/>
      <c r="Q104" s="11"/>
      <c r="R104" s="11"/>
      <c r="S104" s="11"/>
    </row>
    <row r="105" spans="2:21" ht="14">
      <c r="B105" s="68" t="s">
        <v>30</v>
      </c>
      <c r="C105" s="134" t="s">
        <v>61</v>
      </c>
      <c r="D105" s="107">
        <f>D86+D54+L54+D31+L31</f>
        <v>3469.6796054334923</v>
      </c>
      <c r="E105" s="107">
        <f>E86+E54+M54+E31+M31</f>
        <v>3511.9166982150359</v>
      </c>
      <c r="F105" s="107">
        <f>F86+F54+N54+F31+N31</f>
        <v>4230.8931524725449</v>
      </c>
      <c r="G105" s="107">
        <f>G86+G54+O54+G31+O31</f>
        <v>3604.6654789705817</v>
      </c>
      <c r="H105" s="107">
        <v>3576.482098545071</v>
      </c>
      <c r="I105" s="107">
        <f>I86+I31+Q31+I54+Q54</f>
        <v>3717.4567292701731</v>
      </c>
      <c r="J105" s="107">
        <v>140.97463072510209</v>
      </c>
      <c r="K105" s="158">
        <f t="shared" si="30"/>
        <v>3.1290351617260827E-2</v>
      </c>
      <c r="L105" s="24"/>
      <c r="M105" s="11"/>
      <c r="N105" s="11"/>
      <c r="O105" s="11"/>
      <c r="P105" s="11"/>
      <c r="Q105" s="11"/>
      <c r="R105" s="11"/>
      <c r="S105" s="11"/>
    </row>
    <row r="106" spans="2:21" ht="14">
      <c r="B106" s="43" t="s">
        <v>31</v>
      </c>
      <c r="C106" s="135" t="s">
        <v>66</v>
      </c>
      <c r="D106" s="89">
        <f t="shared" ref="D106:G107" si="37">D32+L32</f>
        <v>2306</v>
      </c>
      <c r="E106" s="89">
        <f t="shared" si="37"/>
        <v>2300</v>
      </c>
      <c r="F106" s="89">
        <f t="shared" si="37"/>
        <v>2300</v>
      </c>
      <c r="G106" s="89">
        <f t="shared" si="37"/>
        <v>2350</v>
      </c>
      <c r="H106" s="89">
        <v>2300</v>
      </c>
      <c r="I106" s="89">
        <f>I32+Q32</f>
        <v>2300</v>
      </c>
      <c r="J106" s="89">
        <v>0</v>
      </c>
      <c r="K106" s="116">
        <f t="shared" si="30"/>
        <v>-2.1276595744680851E-2</v>
      </c>
      <c r="L106" s="24"/>
      <c r="M106" s="20"/>
      <c r="N106" s="20"/>
      <c r="O106" s="20"/>
      <c r="P106" s="20"/>
      <c r="Q106" s="20"/>
      <c r="R106" s="20"/>
      <c r="S106" s="11"/>
    </row>
    <row r="107" spans="2:21" ht="14">
      <c r="B107" s="69" t="s">
        <v>32</v>
      </c>
      <c r="C107" s="108" t="s">
        <v>84</v>
      </c>
      <c r="D107" s="109">
        <f t="shared" si="37"/>
        <v>819.25241195387525</v>
      </c>
      <c r="E107" s="109">
        <f t="shared" si="37"/>
        <v>921.28681061213297</v>
      </c>
      <c r="F107" s="109">
        <f t="shared" si="37"/>
        <v>1623.1211366725129</v>
      </c>
      <c r="G107" s="109">
        <f t="shared" si="37"/>
        <v>909.11587825535275</v>
      </c>
      <c r="H107" s="109">
        <v>1016.5074916167396</v>
      </c>
      <c r="I107" s="109">
        <f>I33+Q33</f>
        <v>1167.2575638788419</v>
      </c>
      <c r="J107" s="89">
        <v>150.75007226210232</v>
      </c>
      <c r="K107" s="116">
        <f t="shared" si="30"/>
        <v>0.2839480552455847</v>
      </c>
      <c r="L107" s="24"/>
      <c r="M107" s="20"/>
      <c r="N107" s="20"/>
      <c r="O107" s="20"/>
      <c r="P107" s="20"/>
      <c r="Q107" s="20"/>
      <c r="R107" s="20"/>
      <c r="S107" s="11"/>
    </row>
    <row r="108" spans="2:21" ht="14">
      <c r="B108" s="59" t="s">
        <v>33</v>
      </c>
      <c r="C108" s="110" t="str">
        <f>C34</f>
        <v>Surplus available for either export or free stock (10)-(12)-(14)-(18)</v>
      </c>
      <c r="D108" s="140">
        <f t="shared" ref="D108:G108" si="38">D102-D104-D106-D109</f>
        <v>3383.9116725319109</v>
      </c>
      <c r="E108" s="140">
        <f t="shared" si="38"/>
        <v>4252.717298215036</v>
      </c>
      <c r="F108" s="140">
        <f t="shared" si="38"/>
        <v>3251.8349624725452</v>
      </c>
      <c r="G108" s="140">
        <f t="shared" si="38"/>
        <v>2405.1551089705818</v>
      </c>
      <c r="H108" s="140">
        <v>2146.4820985450715</v>
      </c>
      <c r="I108" s="140">
        <f>I102-I104-I106-I109</f>
        <v>2302.4567292701759</v>
      </c>
      <c r="J108" s="181">
        <v>155.97463072510436</v>
      </c>
      <c r="K108" s="111">
        <f t="shared" si="30"/>
        <v>-4.2699275118418999E-2</v>
      </c>
      <c r="L108" s="24"/>
      <c r="M108" s="20"/>
      <c r="N108" s="20"/>
      <c r="O108" s="20"/>
      <c r="P108" s="20"/>
      <c r="Q108" s="20"/>
      <c r="R108" s="20"/>
      <c r="S108" s="26"/>
    </row>
    <row r="109" spans="2:21" ht="14">
      <c r="B109" s="136" t="s">
        <v>34</v>
      </c>
      <c r="C109" s="102" t="s">
        <v>35</v>
      </c>
      <c r="D109" s="103"/>
      <c r="E109" s="103">
        <f>E102-E103-E105</f>
        <v>538.550326012185</v>
      </c>
      <c r="F109" s="103">
        <f t="shared" ref="F109" si="39">F102-F103-F105</f>
        <v>721.73936558949936</v>
      </c>
      <c r="G109" s="103">
        <f>G102-G103-G105</f>
        <v>729.88615350081182</v>
      </c>
      <c r="H109" s="103"/>
      <c r="I109" s="103"/>
      <c r="J109" s="107"/>
      <c r="K109" s="112"/>
      <c r="L109" s="24"/>
      <c r="M109" s="11"/>
      <c r="N109" s="11"/>
      <c r="O109" s="11"/>
      <c r="P109" s="11"/>
      <c r="Q109" s="11"/>
      <c r="R109" s="11"/>
      <c r="S109" s="11"/>
    </row>
    <row r="110" spans="2:21" ht="14">
      <c r="B110" s="75"/>
      <c r="C110" s="71"/>
      <c r="D110" s="73"/>
      <c r="E110" s="167"/>
      <c r="F110" s="73"/>
      <c r="G110" s="73"/>
      <c r="H110" s="73"/>
      <c r="I110" s="73"/>
      <c r="J110" s="73"/>
      <c r="K110" s="76"/>
      <c r="L110" s="24"/>
      <c r="M110" s="11"/>
      <c r="N110" s="11"/>
      <c r="O110" s="11"/>
      <c r="P110" s="11"/>
      <c r="Q110" s="11"/>
      <c r="R110" s="11"/>
      <c r="S110" s="11"/>
    </row>
    <row r="111" spans="2:21" ht="14">
      <c r="B111" s="77" t="s">
        <v>51</v>
      </c>
      <c r="C111" s="71"/>
      <c r="D111" s="73"/>
      <c r="E111" s="73"/>
      <c r="F111" s="73"/>
      <c r="G111" s="73"/>
      <c r="H111" s="73"/>
      <c r="I111" s="73"/>
      <c r="J111" s="73"/>
      <c r="K111" s="76"/>
      <c r="L111" s="24"/>
      <c r="M111" s="11"/>
      <c r="N111" s="11"/>
      <c r="O111" s="11"/>
      <c r="P111" s="11"/>
      <c r="Q111" s="11"/>
      <c r="R111" s="11"/>
      <c r="S111" s="11"/>
    </row>
    <row r="112" spans="2:21" ht="14">
      <c r="B112" s="71"/>
      <c r="C112" s="25"/>
      <c r="D112" s="27"/>
      <c r="E112" s="27"/>
      <c r="F112" s="27"/>
      <c r="G112" s="25"/>
      <c r="H112" s="25"/>
      <c r="I112" s="25"/>
      <c r="J112" s="25"/>
      <c r="K112" s="28"/>
      <c r="L112" s="24"/>
      <c r="M112" s="25"/>
      <c r="N112" s="25"/>
      <c r="O112" s="25"/>
      <c r="P112" s="25"/>
      <c r="Q112" s="25"/>
      <c r="R112" s="25"/>
      <c r="S112" s="25"/>
    </row>
    <row r="113" spans="2:19" ht="14">
      <c r="B113" s="72" t="s">
        <v>1</v>
      </c>
      <c r="C113" s="25"/>
      <c r="D113" s="27"/>
      <c r="E113" s="27"/>
      <c r="F113" s="27"/>
      <c r="G113" s="25"/>
      <c r="H113" s="185"/>
      <c r="I113" s="25"/>
      <c r="J113" s="25"/>
      <c r="K113" s="28"/>
      <c r="L113" s="24"/>
      <c r="M113" s="25"/>
      <c r="N113" s="25"/>
      <c r="O113" s="25"/>
      <c r="P113" s="25"/>
      <c r="Q113" s="25"/>
      <c r="R113" s="25"/>
      <c r="S113" s="25"/>
    </row>
    <row r="114" spans="2:19" ht="14">
      <c r="B114" s="72" t="s">
        <v>48</v>
      </c>
      <c r="C114" s="25"/>
      <c r="D114" s="27"/>
      <c r="E114" s="27"/>
      <c r="F114" s="27"/>
      <c r="G114" s="25"/>
      <c r="H114" s="25"/>
      <c r="I114" s="25"/>
      <c r="J114" s="25"/>
      <c r="K114" s="28"/>
      <c r="L114" s="24"/>
      <c r="M114" s="25"/>
      <c r="N114" s="25"/>
      <c r="O114" s="25"/>
      <c r="P114" s="25"/>
      <c r="Q114" s="25"/>
      <c r="R114" s="25"/>
      <c r="S114" s="25"/>
    </row>
    <row r="115" spans="2:19" ht="14">
      <c r="B115" s="71" t="s">
        <v>92</v>
      </c>
      <c r="C115" s="25"/>
      <c r="D115" s="27"/>
      <c r="E115" s="27"/>
      <c r="F115" s="27"/>
      <c r="G115" s="25"/>
      <c r="H115" s="25"/>
      <c r="I115" s="25"/>
      <c r="J115" s="25"/>
      <c r="K115" s="28"/>
      <c r="L115" s="24"/>
      <c r="M115" s="25"/>
      <c r="N115" s="25"/>
      <c r="O115" s="25"/>
      <c r="P115" s="25"/>
      <c r="Q115" s="25"/>
      <c r="R115" s="25"/>
      <c r="S115" s="25"/>
    </row>
    <row r="116" spans="2:19" ht="14.5">
      <c r="B116" s="71" t="s">
        <v>50</v>
      </c>
      <c r="C116" s="32"/>
      <c r="D116" s="33"/>
      <c r="E116" s="34"/>
      <c r="F116" s="35"/>
      <c r="G116" s="36"/>
      <c r="H116" s="36"/>
      <c r="I116" s="36"/>
      <c r="J116" s="36"/>
      <c r="K116" s="33"/>
      <c r="L116" s="24"/>
      <c r="M116" s="33"/>
      <c r="N116" s="33"/>
      <c r="O116" s="33"/>
      <c r="P116" s="33"/>
      <c r="Q116" s="33"/>
      <c r="R116" s="33"/>
      <c r="S116" s="33"/>
    </row>
    <row r="119" spans="2:19" ht="14.5">
      <c r="B119"/>
    </row>
    <row r="120" spans="2:19" ht="14">
      <c r="B120" s="72"/>
    </row>
    <row r="121" spans="2:19" ht="14">
      <c r="B121" s="71"/>
    </row>
  </sheetData>
  <sheetProtection algorithmName="SHA-512" hashValue="1KSb0r1CdylS6HEsNmSY3/2e/FoK8babtAix17oEH6D4Gdlw3SO3xkdRBRmbZYO2EzUtaCA2OKon4XM6tpun5Q==" saltValue="aM7caHKGRdPaKz1+jePebg==" spinCount="100000" sheet="1" objects="1" scenarios="1"/>
  <mergeCells count="8">
    <mergeCell ref="D70:K70"/>
    <mergeCell ref="D88:K88"/>
    <mergeCell ref="B7:S7"/>
    <mergeCell ref="B8:S8"/>
    <mergeCell ref="D11:K11"/>
    <mergeCell ref="L11:S11"/>
    <mergeCell ref="D37:K37"/>
    <mergeCell ref="L37:S37"/>
  </mergeCells>
  <hyperlinks>
    <hyperlink ref="C19" r:id="rId1" display="Human and Industrial Consumption (b)" xr:uid="{8227CD64-1BB6-4EA7-B1A5-5F4CE9F0EE60}"/>
    <hyperlink ref="C15" r:id="rId2" display="Opening Stocks" xr:uid="{55B16293-FD32-4D9B-B495-A8274F8EB432}"/>
    <hyperlink ref="C21" r:id="rId3" display="Usage as Animal Feed (c) " xr:uid="{926C58C4-7FDD-4905-951C-331BC2ACACCD}"/>
    <hyperlink ref="C31" r:id="rId4" display="Commercial End-Season Stocks (e)" xr:uid="{9F0A6D89-9C68-45EA-B5D6-05D276CE314F}"/>
    <hyperlink ref="C17" r:id="rId5" xr:uid="{96AD24EA-B198-4D73-A517-E894C9CAFF0B}"/>
    <hyperlink ref="C32" r:id="rId6" display="(of which Estimated Operating stock requirement) (f)" xr:uid="{D66CC35A-7130-4F2C-B6F3-A9C912DA7FB8}"/>
    <hyperlink ref="C16" r:id="rId7" xr:uid="{12424F3A-9BA9-4B01-AF83-C145B9DEFF2F}"/>
    <hyperlink ref="C29" r:id="rId8" display="Exports (e)" xr:uid="{7518E408-4502-4E86-B99B-5D0CE7551873}"/>
    <hyperlink ref="C53" r:id="rId9" xr:uid="{CB5EC8DE-CFB3-4677-99E8-85A47F0C989A}"/>
    <hyperlink ref="C54" r:id="rId10" display="Commercial End-Season Stocks (e)" xr:uid="{FAFADC78-02D5-4914-A4D2-C304EC42BE31}"/>
    <hyperlink ref="C47" r:id="rId11" display="Usage as Animal Feed (c) " xr:uid="{74FE5784-76B4-4BC5-BE8B-EB9FD6D5B719}"/>
    <hyperlink ref="C45" r:id="rId12" display="Human and Industrial Consumption (b)" xr:uid="{748A0F56-9C7F-483E-BF4E-38E026C442C3}"/>
    <hyperlink ref="C42" r:id="rId13" xr:uid="{81F8CC63-DC90-4DC2-B23C-BC1B64C2DD71}"/>
    <hyperlink ref="C43" r:id="rId14" xr:uid="{9102513D-E407-451C-AD34-DBA022554C5B}"/>
    <hyperlink ref="C41" r:id="rId15" display="Opening Stocks" xr:uid="{EBFB6FE6-DF6A-44C5-AB24-D5EE3856FE22}"/>
  </hyperlinks>
  <printOptions horizontalCentered="1"/>
  <pageMargins left="0.23622047244094491" right="0.23622047244094491" top="0.19685039370078741" bottom="0.19685039370078741" header="0.31496062992125984" footer="0.31496062992125984"/>
  <pageSetup paperSize="9" scale="51" fitToHeight="2" orientation="landscape" horizontalDpi="360" verticalDpi="360" r:id="rId16"/>
  <rowBreaks count="1" manualBreakCount="1">
    <brk id="67" max="16383" man="1"/>
  </rowBreaks>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EA39-40C6-48D7-83FA-72C5E200C56C}">
  <sheetPr>
    <pageSetUpPr fitToPage="1"/>
  </sheetPr>
  <dimension ref="A1:AF57"/>
  <sheetViews>
    <sheetView zoomScaleNormal="100" workbookViewId="0">
      <selection activeCell="B1" sqref="B1"/>
    </sheetView>
  </sheetViews>
  <sheetFormatPr defaultColWidth="9.1796875" defaultRowHeight="14.5"/>
  <cols>
    <col min="1" max="1" width="2.81640625" style="187" customWidth="1"/>
    <col min="2" max="2" width="16.453125" style="188" customWidth="1"/>
    <col min="3" max="3" width="3.7265625" style="187" customWidth="1"/>
    <col min="4" max="4" width="35.54296875" style="187" bestFit="1" customWidth="1"/>
    <col min="5" max="12" width="17.1796875" style="187" customWidth="1"/>
    <col min="13" max="13" width="18" style="187" bestFit="1" customWidth="1"/>
    <col min="14" max="14" width="10.26953125" style="187" bestFit="1" customWidth="1"/>
    <col min="15" max="17" width="10.54296875" style="187" customWidth="1"/>
    <col min="18" max="18" width="8.1796875" style="187" customWidth="1"/>
    <col min="19" max="19" width="10.54296875" style="187" customWidth="1"/>
    <col min="20" max="23" width="8.1796875" style="187" customWidth="1"/>
    <col min="24" max="16384" width="9.1796875" style="187"/>
  </cols>
  <sheetData>
    <row r="1" spans="1:24" ht="18.5">
      <c r="C1" s="189"/>
      <c r="D1" s="189"/>
      <c r="W1" s="190"/>
      <c r="X1" s="190"/>
    </row>
    <row r="2" spans="1:24">
      <c r="W2" s="190"/>
      <c r="X2" s="190"/>
    </row>
    <row r="4" spans="1:24" ht="22.5">
      <c r="B4" s="5" t="s">
        <v>98</v>
      </c>
      <c r="C4" s="191"/>
      <c r="D4" s="191"/>
      <c r="E4" s="191"/>
      <c r="F4" s="191"/>
      <c r="G4" s="191"/>
      <c r="H4" s="191"/>
      <c r="I4" s="191"/>
      <c r="J4" s="191"/>
      <c r="K4" s="191"/>
      <c r="L4" s="191"/>
      <c r="M4" s="191"/>
      <c r="N4" s="191"/>
      <c r="O4" s="191"/>
      <c r="P4" s="191"/>
      <c r="Q4" s="191"/>
      <c r="R4" s="191"/>
      <c r="S4" s="191"/>
      <c r="T4" s="192"/>
      <c r="U4" s="192"/>
      <c r="V4" s="192"/>
      <c r="W4" s="192"/>
    </row>
    <row r="5" spans="1:24" ht="18" customHeight="1">
      <c r="B5" s="5"/>
      <c r="C5" s="191"/>
      <c r="D5" s="191"/>
      <c r="E5" s="191"/>
      <c r="F5" s="191"/>
      <c r="G5" s="191"/>
      <c r="H5" s="191"/>
      <c r="I5" s="191"/>
      <c r="J5" s="191"/>
      <c r="K5" s="191"/>
      <c r="L5" s="191"/>
      <c r="M5" s="191"/>
      <c r="N5" s="191"/>
      <c r="P5" s="191"/>
      <c r="Q5" s="191"/>
      <c r="R5" s="191"/>
      <c r="S5" s="191"/>
      <c r="T5" s="192"/>
      <c r="U5" s="192"/>
      <c r="V5" s="192"/>
      <c r="W5" s="192"/>
    </row>
    <row r="6" spans="1:24" ht="23">
      <c r="B6" s="277" t="s">
        <v>99</v>
      </c>
      <c r="C6" s="277"/>
      <c r="D6" s="277"/>
      <c r="E6" s="277"/>
      <c r="F6" s="277"/>
      <c r="G6" s="277"/>
      <c r="H6" s="277"/>
      <c r="I6" s="277"/>
      <c r="J6" s="277"/>
      <c r="K6" s="277"/>
      <c r="L6" s="277"/>
      <c r="M6" s="277"/>
      <c r="N6" s="193"/>
      <c r="P6" s="193"/>
      <c r="Q6" s="193"/>
      <c r="R6" s="193"/>
      <c r="S6" s="193"/>
      <c r="T6" s="193"/>
      <c r="U6" s="193"/>
      <c r="V6" s="193"/>
      <c r="W6" s="193"/>
    </row>
    <row r="7" spans="1:24" ht="23">
      <c r="B7" s="278" t="s">
        <v>100</v>
      </c>
      <c r="C7" s="278"/>
      <c r="D7" s="278"/>
      <c r="E7" s="278"/>
      <c r="F7" s="278"/>
      <c r="G7" s="278"/>
      <c r="H7" s="278"/>
      <c r="I7" s="278"/>
      <c r="J7" s="278"/>
      <c r="K7" s="278"/>
      <c r="L7" s="278"/>
      <c r="M7" s="278"/>
      <c r="N7" s="194"/>
      <c r="O7" s="194"/>
      <c r="P7" s="194"/>
      <c r="Q7" s="194"/>
      <c r="R7" s="194"/>
      <c r="S7" s="194"/>
      <c r="T7" s="194"/>
      <c r="U7" s="194"/>
      <c r="V7" s="194"/>
      <c r="W7" s="194"/>
    </row>
    <row r="8" spans="1:24" ht="23">
      <c r="B8" s="284"/>
      <c r="C8" s="284"/>
      <c r="D8" s="284"/>
      <c r="E8" s="284"/>
      <c r="F8" s="284"/>
      <c r="G8" s="284"/>
      <c r="H8" s="284"/>
      <c r="I8" s="284"/>
      <c r="J8" s="284"/>
      <c r="K8" s="284"/>
      <c r="L8" s="284"/>
      <c r="M8" s="284"/>
      <c r="N8" s="194"/>
      <c r="O8" s="194"/>
      <c r="P8" s="194"/>
      <c r="Q8" s="194"/>
      <c r="R8" s="194"/>
      <c r="S8" s="194"/>
      <c r="T8" s="194"/>
      <c r="U8" s="194"/>
      <c r="V8" s="194"/>
      <c r="W8" s="194"/>
    </row>
    <row r="9" spans="1:24" ht="22.5">
      <c r="A9" s="25"/>
      <c r="B9" s="285" t="s">
        <v>101</v>
      </c>
      <c r="C9" s="285"/>
      <c r="D9" s="285"/>
      <c r="E9" s="195"/>
      <c r="F9" s="195"/>
      <c r="G9" s="195"/>
      <c r="H9" s="195"/>
      <c r="I9" s="195"/>
      <c r="J9" s="195"/>
      <c r="K9" s="195"/>
      <c r="L9" s="286" t="s">
        <v>2</v>
      </c>
      <c r="M9" s="286"/>
      <c r="N9" s="196"/>
      <c r="O9" s="196"/>
      <c r="P9" s="196"/>
      <c r="Q9" s="196"/>
      <c r="R9" s="196"/>
      <c r="S9" s="196"/>
      <c r="T9" s="196"/>
      <c r="U9" s="196"/>
      <c r="V9" s="196"/>
      <c r="W9" s="196"/>
    </row>
    <row r="10" spans="1:24" ht="15.5">
      <c r="A10" s="25"/>
      <c r="B10" s="197"/>
      <c r="C10" s="198"/>
      <c r="D10" s="198"/>
      <c r="E10" s="282" t="s">
        <v>102</v>
      </c>
      <c r="F10" s="199" t="s">
        <v>87</v>
      </c>
      <c r="G10" s="199" t="s">
        <v>103</v>
      </c>
      <c r="H10" s="199" t="s">
        <v>69</v>
      </c>
      <c r="I10" s="199" t="s">
        <v>71</v>
      </c>
      <c r="J10" s="199" t="s">
        <v>72</v>
      </c>
      <c r="K10" s="199" t="s">
        <v>88</v>
      </c>
      <c r="L10" s="200" t="s">
        <v>104</v>
      </c>
      <c r="M10" s="201" t="s">
        <v>105</v>
      </c>
    </row>
    <row r="11" spans="1:24" ht="15.5">
      <c r="A11" s="25"/>
      <c r="B11" s="202"/>
      <c r="C11" s="203"/>
      <c r="D11" s="203"/>
      <c r="E11" s="283"/>
      <c r="F11" s="204"/>
      <c r="G11" s="204"/>
      <c r="H11" s="204"/>
      <c r="I11" s="204"/>
      <c r="J11" s="204"/>
      <c r="K11" s="204"/>
      <c r="L11" s="205" t="str">
        <f>_xlfn.CONCAT($K$10," on")</f>
        <v>2025/26 on</v>
      </c>
      <c r="M11" s="205" t="str">
        <f>_xlfn.CONCAT($K$10," on")</f>
        <v>2025/26 on</v>
      </c>
    </row>
    <row r="12" spans="1:24" ht="15.5">
      <c r="A12" s="25"/>
      <c r="B12" s="206"/>
      <c r="C12" s="207"/>
      <c r="D12" s="207"/>
      <c r="E12" s="208" t="s">
        <v>7</v>
      </c>
      <c r="F12" s="208" t="s">
        <v>106</v>
      </c>
      <c r="G12" s="208" t="s">
        <v>106</v>
      </c>
      <c r="H12" s="208" t="s">
        <v>106</v>
      </c>
      <c r="I12" s="208" t="s">
        <v>106</v>
      </c>
      <c r="J12" s="208" t="s">
        <v>106</v>
      </c>
      <c r="K12" s="208" t="s">
        <v>106</v>
      </c>
      <c r="L12" s="209" t="str">
        <f>$J$10</f>
        <v>2024/25</v>
      </c>
      <c r="M12" s="209" t="str">
        <f>$J$10</f>
        <v>2024/25</v>
      </c>
    </row>
    <row r="13" spans="1:24" ht="15.5">
      <c r="A13" s="25"/>
      <c r="B13" s="287" t="s">
        <v>3</v>
      </c>
      <c r="C13" s="288"/>
      <c r="D13" s="288"/>
      <c r="E13" s="210"/>
      <c r="F13" s="210"/>
      <c r="G13" s="210"/>
      <c r="H13" s="210"/>
      <c r="I13" s="210"/>
      <c r="J13" s="211"/>
      <c r="K13" s="210"/>
      <c r="L13" s="212"/>
      <c r="M13" s="213"/>
    </row>
    <row r="14" spans="1:24" ht="20.149999999999999" customHeight="1">
      <c r="A14" s="25"/>
      <c r="B14" s="289" t="s">
        <v>107</v>
      </c>
      <c r="C14" s="291" t="s">
        <v>108</v>
      </c>
      <c r="D14" s="292"/>
      <c r="E14" s="214">
        <v>3470.06</v>
      </c>
      <c r="F14" s="214">
        <v>3278.8</v>
      </c>
      <c r="G14" s="214">
        <v>3500.1000000000004</v>
      </c>
      <c r="H14" s="214">
        <v>3466.3000000000006</v>
      </c>
      <c r="I14" s="214">
        <v>3675</v>
      </c>
      <c r="J14" s="214">
        <v>3430.1</v>
      </c>
      <c r="K14" s="214">
        <v>3081.1</v>
      </c>
      <c r="L14" s="215">
        <f>M14/J14</f>
        <v>-0.10174630477245562</v>
      </c>
      <c r="M14" s="214">
        <f>K14-J14</f>
        <v>-349</v>
      </c>
      <c r="N14" s="216"/>
    </row>
    <row r="15" spans="1:24" ht="20.149999999999999" customHeight="1">
      <c r="A15" s="25"/>
      <c r="B15" s="290"/>
      <c r="C15" s="218"/>
      <c r="D15" s="219" t="s">
        <v>109</v>
      </c>
      <c r="E15" s="220">
        <v>2731.6600000000008</v>
      </c>
      <c r="F15" s="220">
        <v>2402.3000000000002</v>
      </c>
      <c r="G15" s="220">
        <v>2811.0000000000005</v>
      </c>
      <c r="H15" s="220">
        <v>2958.7000000000007</v>
      </c>
      <c r="I15" s="220">
        <v>3023.1</v>
      </c>
      <c r="J15" s="220">
        <v>2463.1999999999998</v>
      </c>
      <c r="K15" s="220">
        <v>2404.5</v>
      </c>
      <c r="L15" s="221">
        <f t="shared" ref="L15:L22" si="0">M15/J15</f>
        <v>-2.3830789217278266E-2</v>
      </c>
      <c r="M15" s="220">
        <f t="shared" ref="M15:M22" si="1">K15-J15</f>
        <v>-58.699999999999818</v>
      </c>
      <c r="N15" s="222"/>
    </row>
    <row r="16" spans="1:24" ht="20.149999999999999" customHeight="1">
      <c r="A16" s="25"/>
      <c r="B16" s="290"/>
      <c r="C16" s="223"/>
      <c r="D16" s="224" t="s">
        <v>110</v>
      </c>
      <c r="E16" s="225">
        <v>738.4</v>
      </c>
      <c r="F16" s="225">
        <v>876.49999999999989</v>
      </c>
      <c r="G16" s="225">
        <v>689.1</v>
      </c>
      <c r="H16" s="225">
        <v>507.6</v>
      </c>
      <c r="I16" s="225">
        <v>651.9</v>
      </c>
      <c r="J16" s="225">
        <v>966.9</v>
      </c>
      <c r="K16" s="225">
        <v>676.59999999999991</v>
      </c>
      <c r="L16" s="226">
        <f t="shared" si="0"/>
        <v>-0.30023787361671328</v>
      </c>
      <c r="M16" s="225">
        <f t="shared" si="1"/>
        <v>-290.30000000000007</v>
      </c>
      <c r="N16" s="222"/>
    </row>
    <row r="17" spans="1:29" ht="20.149999999999999" customHeight="1">
      <c r="A17" s="25"/>
      <c r="B17" s="290"/>
      <c r="C17" s="227" t="s">
        <v>111</v>
      </c>
      <c r="D17" s="228"/>
      <c r="E17" s="229">
        <v>600.96</v>
      </c>
      <c r="F17" s="229">
        <v>544.6</v>
      </c>
      <c r="G17" s="229">
        <v>544.6</v>
      </c>
      <c r="H17" s="229">
        <v>620.4</v>
      </c>
      <c r="I17" s="229">
        <v>619.20000000000005</v>
      </c>
      <c r="J17" s="229">
        <v>676</v>
      </c>
      <c r="K17" s="229">
        <v>642.19999999999993</v>
      </c>
      <c r="L17" s="230">
        <f t="shared" si="0"/>
        <v>-5.00000000000001E-2</v>
      </c>
      <c r="M17" s="229">
        <f t="shared" si="1"/>
        <v>-33.800000000000068</v>
      </c>
      <c r="N17" s="222"/>
    </row>
    <row r="18" spans="1:29" ht="20.149999999999999" customHeight="1">
      <c r="A18" s="25"/>
      <c r="B18" s="290"/>
      <c r="C18" s="291" t="s">
        <v>112</v>
      </c>
      <c r="D18" s="292"/>
      <c r="E18" s="214">
        <v>2565.08</v>
      </c>
      <c r="F18" s="214">
        <v>2491.8999999999996</v>
      </c>
      <c r="G18" s="214">
        <v>2677.1</v>
      </c>
      <c r="H18" s="214">
        <v>2534</v>
      </c>
      <c r="I18" s="214">
        <v>2604.8999999999996</v>
      </c>
      <c r="J18" s="214">
        <v>2517.5</v>
      </c>
      <c r="K18" s="214">
        <v>2585.4</v>
      </c>
      <c r="L18" s="215">
        <f t="shared" si="0"/>
        <v>2.6971201588877891E-2</v>
      </c>
      <c r="M18" s="214">
        <f t="shared" si="1"/>
        <v>67.900000000000091</v>
      </c>
      <c r="N18" s="222"/>
      <c r="O18" s="231"/>
    </row>
    <row r="19" spans="1:29" ht="20.149999999999999" customHeight="1">
      <c r="A19" s="25"/>
      <c r="B19" s="290"/>
      <c r="C19" s="218"/>
      <c r="D19" s="219" t="s">
        <v>113</v>
      </c>
      <c r="E19" s="220">
        <v>1900.4</v>
      </c>
      <c r="F19" s="220">
        <v>1859.6</v>
      </c>
      <c r="G19" s="220">
        <v>2023</v>
      </c>
      <c r="H19" s="220">
        <v>1900.3</v>
      </c>
      <c r="I19" s="220">
        <v>1892.1</v>
      </c>
      <c r="J19" s="220">
        <v>1827.0000000000002</v>
      </c>
      <c r="K19" s="220">
        <v>1780.7</v>
      </c>
      <c r="L19" s="221">
        <f t="shared" si="0"/>
        <v>-2.5342090859332336E-2</v>
      </c>
      <c r="M19" s="220">
        <f t="shared" si="1"/>
        <v>-46.300000000000182</v>
      </c>
      <c r="N19" s="222"/>
      <c r="O19"/>
      <c r="P19" s="293"/>
      <c r="Q19" s="293"/>
      <c r="R19" s="293"/>
      <c r="S19" s="293"/>
      <c r="T19" s="293"/>
      <c r="U19" s="293"/>
      <c r="V19" s="293"/>
      <c r="W19" s="293"/>
      <c r="X19" s="293"/>
      <c r="Y19" s="293"/>
      <c r="Z19" s="293"/>
      <c r="AA19" s="293"/>
      <c r="AB19" s="293"/>
      <c r="AC19" s="293"/>
    </row>
    <row r="20" spans="1:29" ht="20.149999999999999" customHeight="1">
      <c r="A20" s="25"/>
      <c r="B20" s="290"/>
      <c r="C20" s="223"/>
      <c r="D20" s="224" t="s">
        <v>114</v>
      </c>
      <c r="E20" s="225">
        <v>664.68000000000006</v>
      </c>
      <c r="F20" s="225">
        <v>632.29999999999995</v>
      </c>
      <c r="G20" s="225">
        <v>654.1</v>
      </c>
      <c r="H20" s="225">
        <v>633.70000000000005</v>
      </c>
      <c r="I20" s="225">
        <v>712.8</v>
      </c>
      <c r="J20" s="225">
        <v>690.49999999999989</v>
      </c>
      <c r="K20" s="225">
        <v>804.7</v>
      </c>
      <c r="L20" s="226">
        <f t="shared" si="0"/>
        <v>0.16538740043446803</v>
      </c>
      <c r="M20" s="225">
        <f t="shared" si="1"/>
        <v>114.20000000000016</v>
      </c>
      <c r="N20" s="222"/>
      <c r="P20" s="293"/>
      <c r="Q20" s="293"/>
      <c r="R20" s="293"/>
      <c r="S20" s="293"/>
      <c r="T20" s="293"/>
      <c r="U20" s="293"/>
      <c r="V20" s="293"/>
      <c r="W20" s="293"/>
      <c r="X20" s="293"/>
      <c r="Y20" s="293"/>
      <c r="Z20" s="293"/>
      <c r="AA20" s="293"/>
      <c r="AB20" s="293"/>
      <c r="AC20" s="293"/>
    </row>
    <row r="21" spans="1:29" ht="20.149999999999999" customHeight="1">
      <c r="A21" s="25"/>
      <c r="B21" s="232" t="s">
        <v>115</v>
      </c>
      <c r="C21" s="294" t="s">
        <v>116</v>
      </c>
      <c r="D21" s="295"/>
      <c r="E21" s="229">
        <v>1365.4117220000001</v>
      </c>
      <c r="F21" s="229">
        <v>1596.5654900000002</v>
      </c>
      <c r="G21" s="229">
        <v>1194.77961</v>
      </c>
      <c r="H21" s="229">
        <v>807.90764000000001</v>
      </c>
      <c r="I21" s="229">
        <v>1264.3800100000003</v>
      </c>
      <c r="J21" s="233">
        <v>1963.4258599999996</v>
      </c>
      <c r="K21" s="233">
        <v>1520.5466699999999</v>
      </c>
      <c r="L21" s="234">
        <f t="shared" si="0"/>
        <v>-0.22556450896495767</v>
      </c>
      <c r="M21" s="233">
        <f t="shared" si="1"/>
        <v>-442.87918999999965</v>
      </c>
      <c r="N21" s="222"/>
      <c r="P21" s="293"/>
      <c r="Q21" s="293"/>
      <c r="R21" s="293"/>
      <c r="S21" s="293"/>
      <c r="T21" s="293"/>
      <c r="U21" s="293"/>
      <c r="V21" s="293"/>
      <c r="W21" s="293"/>
      <c r="X21" s="293"/>
      <c r="Y21" s="293"/>
      <c r="Z21" s="293"/>
      <c r="AA21" s="293"/>
      <c r="AB21" s="293"/>
      <c r="AC21" s="293"/>
    </row>
    <row r="22" spans="1:29" ht="20.149999999999999" customHeight="1">
      <c r="A22" s="25"/>
      <c r="B22" s="235" t="s">
        <v>117</v>
      </c>
      <c r="C22" s="291" t="s">
        <v>116</v>
      </c>
      <c r="D22" s="292"/>
      <c r="E22" s="214">
        <v>289.73817999999994</v>
      </c>
      <c r="F22" s="214">
        <v>162.11740999999998</v>
      </c>
      <c r="G22" s="214">
        <v>264.94959999999998</v>
      </c>
      <c r="H22" s="214">
        <v>761.26950999999997</v>
      </c>
      <c r="I22" s="214">
        <v>171.53431000000003</v>
      </c>
      <c r="J22" s="214">
        <v>88.820069999999987</v>
      </c>
      <c r="K22" s="214">
        <v>88.037720000000007</v>
      </c>
      <c r="L22" s="215">
        <f t="shared" si="0"/>
        <v>-8.8082569626434636E-3</v>
      </c>
      <c r="M22" s="214">
        <f t="shared" si="1"/>
        <v>-0.78234999999997967</v>
      </c>
      <c r="N22" s="222"/>
      <c r="O22" s="236"/>
      <c r="P22" s="293"/>
      <c r="Q22" s="293"/>
      <c r="R22" s="293"/>
      <c r="S22" s="293"/>
      <c r="T22" s="293"/>
      <c r="U22" s="293"/>
      <c r="V22" s="293"/>
      <c r="W22" s="293"/>
      <c r="X22" s="293"/>
      <c r="Y22" s="293"/>
      <c r="Z22" s="293"/>
      <c r="AA22" s="293"/>
      <c r="AB22" s="293"/>
      <c r="AC22" s="293"/>
    </row>
    <row r="23" spans="1:29" ht="20.149999999999999" customHeight="1">
      <c r="A23" s="25"/>
      <c r="B23" s="287" t="s">
        <v>4</v>
      </c>
      <c r="C23" s="288"/>
      <c r="D23" s="288"/>
      <c r="E23" s="237"/>
      <c r="F23" s="238"/>
      <c r="G23" s="238"/>
      <c r="H23" s="238"/>
      <c r="I23" s="238"/>
      <c r="J23" s="238"/>
      <c r="K23" s="238"/>
      <c r="L23" s="239"/>
      <c r="M23" s="240"/>
      <c r="N23" s="216"/>
      <c r="P23" s="293"/>
      <c r="Q23" s="293"/>
      <c r="R23" s="293"/>
      <c r="S23" s="293"/>
      <c r="T23" s="293"/>
      <c r="U23" s="293"/>
      <c r="V23" s="293"/>
      <c r="W23" s="293"/>
      <c r="X23" s="293"/>
      <c r="Y23" s="293"/>
      <c r="Z23" s="293"/>
      <c r="AA23" s="293"/>
      <c r="AB23" s="293"/>
      <c r="AC23" s="293"/>
    </row>
    <row r="24" spans="1:29" ht="20.149999999999999" customHeight="1">
      <c r="A24" s="25"/>
      <c r="B24" s="289" t="s">
        <v>107</v>
      </c>
      <c r="C24" s="291" t="s">
        <v>111</v>
      </c>
      <c r="D24" s="292"/>
      <c r="E24" s="214">
        <v>1064.6799999999998</v>
      </c>
      <c r="F24" s="214">
        <v>960.10000000000014</v>
      </c>
      <c r="G24" s="214">
        <v>1075.4000000000001</v>
      </c>
      <c r="H24" s="214">
        <v>1129.5</v>
      </c>
      <c r="I24" s="214">
        <v>1129.4000000000001</v>
      </c>
      <c r="J24" s="214">
        <v>1029</v>
      </c>
      <c r="K24" s="214">
        <v>831.30000000000007</v>
      </c>
      <c r="L24" s="215">
        <f>M24/J24</f>
        <v>-0.19212827988338185</v>
      </c>
      <c r="M24" s="214">
        <f>K24-J24</f>
        <v>-197.69999999999993</v>
      </c>
      <c r="N24" s="216"/>
      <c r="P24" s="293"/>
      <c r="Q24" s="293"/>
      <c r="R24" s="293"/>
      <c r="S24" s="293"/>
      <c r="T24" s="293"/>
      <c r="U24" s="293"/>
      <c r="V24" s="293"/>
      <c r="W24" s="293"/>
      <c r="X24" s="293"/>
      <c r="Y24" s="293"/>
      <c r="Z24" s="293"/>
      <c r="AA24" s="293"/>
      <c r="AB24" s="293"/>
      <c r="AC24" s="293"/>
    </row>
    <row r="25" spans="1:29" ht="20.149999999999999" customHeight="1">
      <c r="A25" s="25"/>
      <c r="B25" s="290"/>
      <c r="C25" s="294" t="s">
        <v>112</v>
      </c>
      <c r="D25" s="295"/>
      <c r="E25" s="241">
        <v>862.97500000000002</v>
      </c>
      <c r="F25" s="241">
        <v>998.3</v>
      </c>
      <c r="G25" s="241">
        <v>923.69999999999993</v>
      </c>
      <c r="H25" s="241" t="s">
        <v>118</v>
      </c>
      <c r="I25" s="241">
        <v>761.8</v>
      </c>
      <c r="J25" s="241">
        <v>768.09999999999991</v>
      </c>
      <c r="K25" s="241">
        <v>805.6</v>
      </c>
      <c r="L25" s="234">
        <f t="shared" ref="L25:L29" si="2">M25/J25</f>
        <v>4.8821767998958626E-2</v>
      </c>
      <c r="M25" s="241">
        <f t="shared" ref="M25:M29" si="3">K25-J25</f>
        <v>37.500000000000114</v>
      </c>
      <c r="N25" s="216"/>
      <c r="P25" s="293"/>
      <c r="Q25" s="293"/>
      <c r="R25" s="293"/>
      <c r="S25" s="293"/>
      <c r="T25" s="293"/>
      <c r="U25" s="293"/>
      <c r="V25" s="293"/>
      <c r="W25" s="293"/>
      <c r="X25" s="293"/>
      <c r="Y25" s="293"/>
      <c r="Z25" s="293"/>
      <c r="AA25" s="293"/>
      <c r="AB25" s="293"/>
      <c r="AC25" s="293"/>
    </row>
    <row r="26" spans="1:29" ht="20.149999999999999" customHeight="1">
      <c r="A26" s="25"/>
      <c r="B26" s="290"/>
      <c r="C26" s="242"/>
      <c r="D26" s="243" t="s">
        <v>113</v>
      </c>
      <c r="E26" s="244">
        <v>778.92</v>
      </c>
      <c r="F26" s="244">
        <v>921.9</v>
      </c>
      <c r="G26" s="244">
        <v>863.9</v>
      </c>
      <c r="H26" s="244">
        <v>686.6</v>
      </c>
      <c r="I26" s="244">
        <v>705.5</v>
      </c>
      <c r="J26" s="244">
        <v>716.69999999999993</v>
      </c>
      <c r="K26" s="244">
        <v>756.7</v>
      </c>
      <c r="L26" s="226">
        <f t="shared" si="2"/>
        <v>5.5811357611274058E-2</v>
      </c>
      <c r="M26" s="244">
        <f t="shared" si="3"/>
        <v>40.000000000000114</v>
      </c>
      <c r="N26" s="216"/>
      <c r="P26" s="293"/>
      <c r="Q26" s="293"/>
      <c r="R26" s="293"/>
      <c r="S26" s="293"/>
      <c r="T26" s="293"/>
      <c r="U26" s="293"/>
      <c r="V26" s="293"/>
      <c r="W26" s="293"/>
      <c r="X26" s="293"/>
      <c r="Y26" s="293"/>
      <c r="Z26" s="293"/>
      <c r="AA26" s="293"/>
      <c r="AB26" s="293"/>
      <c r="AC26" s="293"/>
    </row>
    <row r="27" spans="1:29" ht="20.149999999999999" customHeight="1">
      <c r="A27" s="25"/>
      <c r="B27" s="290"/>
      <c r="C27" s="245"/>
      <c r="D27" s="246" t="s">
        <v>114</v>
      </c>
      <c r="E27" s="247">
        <v>60.975000000000001</v>
      </c>
      <c r="F27" s="247">
        <v>76.400000000000006</v>
      </c>
      <c r="G27" s="247">
        <v>59.800000000000004</v>
      </c>
      <c r="H27" s="247" t="s">
        <v>118</v>
      </c>
      <c r="I27" s="247">
        <v>56.3</v>
      </c>
      <c r="J27" s="247">
        <v>51.400000000000006</v>
      </c>
      <c r="K27" s="247">
        <v>48.9</v>
      </c>
      <c r="L27" s="248">
        <f t="shared" si="2"/>
        <v>-4.8638132295719977E-2</v>
      </c>
      <c r="M27" s="247">
        <f t="shared" si="3"/>
        <v>-2.5000000000000071</v>
      </c>
      <c r="N27" s="216"/>
    </row>
    <row r="28" spans="1:29" ht="20.149999999999999" customHeight="1">
      <c r="A28" s="25"/>
      <c r="B28" s="232" t="s">
        <v>115</v>
      </c>
      <c r="C28" s="291" t="s">
        <v>116</v>
      </c>
      <c r="D28" s="292"/>
      <c r="E28" s="249">
        <v>74.960239999999999</v>
      </c>
      <c r="F28" s="249">
        <v>43.269500000000001</v>
      </c>
      <c r="G28" s="249">
        <v>55.24033</v>
      </c>
      <c r="H28" s="249">
        <v>45.181750000000001</v>
      </c>
      <c r="I28" s="249">
        <v>106.30765000000001</v>
      </c>
      <c r="J28" s="249">
        <v>124.80197</v>
      </c>
      <c r="K28" s="249">
        <v>125.24276999999999</v>
      </c>
      <c r="L28" s="215">
        <f t="shared" si="2"/>
        <v>3.5319955285961903E-3</v>
      </c>
      <c r="M28" s="249">
        <f t="shared" si="3"/>
        <v>0.44079999999999586</v>
      </c>
      <c r="N28" s="216"/>
      <c r="Q28" s="250"/>
      <c r="R28" s="250"/>
      <c r="S28" s="250"/>
      <c r="T28" s="250"/>
      <c r="U28" s="250"/>
      <c r="V28" s="250"/>
      <c r="W28" s="250"/>
      <c r="X28" s="250"/>
      <c r="Y28" s="250"/>
      <c r="Z28" s="250"/>
      <c r="AA28" s="250"/>
      <c r="AB28" s="250"/>
      <c r="AC28" s="250"/>
    </row>
    <row r="29" spans="1:29" ht="20.149999999999999" customHeight="1">
      <c r="A29" s="25"/>
      <c r="B29" s="235" t="s">
        <v>117</v>
      </c>
      <c r="C29" s="294" t="s">
        <v>116</v>
      </c>
      <c r="D29" s="295"/>
      <c r="E29" s="241">
        <v>607.22364800000003</v>
      </c>
      <c r="F29" s="241">
        <v>1018.748</v>
      </c>
      <c r="G29" s="241">
        <v>521.05786000000012</v>
      </c>
      <c r="H29" s="241">
        <v>679.57408999999984</v>
      </c>
      <c r="I29" s="241">
        <v>499.70535000000001</v>
      </c>
      <c r="J29" s="241">
        <v>317.03294</v>
      </c>
      <c r="K29" s="241">
        <v>271.28277999999995</v>
      </c>
      <c r="L29" s="234">
        <f t="shared" si="2"/>
        <v>-0.14430727608304691</v>
      </c>
      <c r="M29" s="241">
        <f t="shared" si="3"/>
        <v>-45.750160000000051</v>
      </c>
      <c r="N29" s="216"/>
      <c r="O29" s="236"/>
      <c r="P29" s="250"/>
      <c r="Q29" s="250"/>
      <c r="R29" s="250"/>
      <c r="S29" s="250"/>
      <c r="T29" s="250"/>
      <c r="U29" s="250"/>
      <c r="V29" s="250"/>
      <c r="W29" s="250"/>
      <c r="X29" s="250"/>
      <c r="Y29" s="250"/>
      <c r="Z29" s="250"/>
      <c r="AA29" s="250"/>
      <c r="AB29" s="250"/>
      <c r="AC29" s="250"/>
    </row>
    <row r="30" spans="1:29" ht="20.149999999999999" customHeight="1">
      <c r="A30" s="25"/>
      <c r="B30" s="287" t="s">
        <v>36</v>
      </c>
      <c r="C30" s="288"/>
      <c r="D30" s="288"/>
      <c r="E30" s="237"/>
      <c r="F30" s="238"/>
      <c r="G30" s="238"/>
      <c r="H30" s="238"/>
      <c r="I30" s="238"/>
      <c r="J30" s="238"/>
      <c r="K30" s="238"/>
      <c r="L30" s="239"/>
      <c r="M30" s="240"/>
      <c r="N30" s="216"/>
      <c r="P30" s="250"/>
      <c r="Q30" s="250"/>
      <c r="R30" s="250"/>
      <c r="S30" s="250"/>
      <c r="T30" s="250"/>
      <c r="U30" s="250"/>
      <c r="V30" s="250"/>
      <c r="W30" s="250"/>
      <c r="X30" s="250"/>
      <c r="Y30" s="250"/>
      <c r="Z30" s="250"/>
      <c r="AA30" s="250"/>
      <c r="AB30" s="250"/>
      <c r="AC30" s="250"/>
    </row>
    <row r="31" spans="1:29" ht="20.149999999999999" customHeight="1">
      <c r="A31" s="25"/>
      <c r="B31" s="289" t="s">
        <v>107</v>
      </c>
      <c r="C31" s="291" t="s">
        <v>119</v>
      </c>
      <c r="D31" s="292"/>
      <c r="E31" s="214" t="s">
        <v>118</v>
      </c>
      <c r="F31" s="214" t="s">
        <v>118</v>
      </c>
      <c r="G31" s="214" t="s">
        <v>118</v>
      </c>
      <c r="H31" s="214" t="s">
        <v>118</v>
      </c>
      <c r="I31" s="214" t="s">
        <v>118</v>
      </c>
      <c r="J31" s="214" t="s">
        <v>118</v>
      </c>
      <c r="K31" s="214" t="s">
        <v>118</v>
      </c>
      <c r="L31" s="215" t="s">
        <v>95</v>
      </c>
      <c r="M31" s="214" t="s">
        <v>95</v>
      </c>
      <c r="N31" s="216"/>
      <c r="P31" s="250"/>
      <c r="Q31" s="250"/>
      <c r="R31" s="250"/>
      <c r="S31" s="250"/>
      <c r="T31" s="250"/>
      <c r="U31" s="250"/>
      <c r="V31" s="250"/>
      <c r="W31" s="250"/>
      <c r="X31" s="250"/>
      <c r="Y31" s="250"/>
      <c r="Z31" s="250"/>
      <c r="AA31" s="250"/>
      <c r="AB31" s="250"/>
      <c r="AC31" s="250"/>
    </row>
    <row r="32" spans="1:29" ht="20.149999999999999" customHeight="1">
      <c r="A32" s="25"/>
      <c r="B32" s="290"/>
      <c r="C32" s="294" t="s">
        <v>112</v>
      </c>
      <c r="D32" s="295"/>
      <c r="E32" s="241">
        <v>352</v>
      </c>
      <c r="F32" s="241">
        <v>352</v>
      </c>
      <c r="G32" s="241" t="s">
        <v>118</v>
      </c>
      <c r="H32" s="241" t="s">
        <v>118</v>
      </c>
      <c r="I32" s="241" t="s">
        <v>118</v>
      </c>
      <c r="J32" s="241" t="s">
        <v>118</v>
      </c>
      <c r="K32" s="241" t="s">
        <v>118</v>
      </c>
      <c r="L32" s="230" t="s">
        <v>95</v>
      </c>
      <c r="M32" s="229" t="s">
        <v>95</v>
      </c>
      <c r="N32" s="216"/>
      <c r="P32" s="250"/>
      <c r="Q32" s="250"/>
      <c r="R32" s="250"/>
      <c r="S32" s="250"/>
      <c r="T32" s="250"/>
      <c r="U32" s="250"/>
      <c r="V32" s="250"/>
      <c r="W32" s="250"/>
      <c r="X32" s="250"/>
      <c r="Y32" s="250"/>
      <c r="Z32" s="250"/>
      <c r="AA32" s="250"/>
      <c r="AB32" s="250"/>
      <c r="AC32" s="250"/>
    </row>
    <row r="33" spans="1:32" ht="20.149999999999999" customHeight="1">
      <c r="A33" s="25"/>
      <c r="B33" s="217"/>
      <c r="C33" s="242"/>
      <c r="D33" s="243" t="s">
        <v>113</v>
      </c>
      <c r="E33" s="244">
        <v>245.83999999999997</v>
      </c>
      <c r="F33" s="244">
        <v>318.2</v>
      </c>
      <c r="G33" s="244">
        <v>201.89999999999998</v>
      </c>
      <c r="H33" s="244">
        <v>231.6</v>
      </c>
      <c r="I33" s="244">
        <v>204.10000000000002</v>
      </c>
      <c r="J33" s="244">
        <v>273.39999999999998</v>
      </c>
      <c r="K33" s="244">
        <v>261.3</v>
      </c>
      <c r="L33" s="215">
        <f>M33/J33</f>
        <v>-4.4257498171177641E-2</v>
      </c>
      <c r="M33" s="214">
        <f>K33-J33</f>
        <v>-12.099999999999966</v>
      </c>
      <c r="N33" s="216"/>
      <c r="P33" s="250"/>
      <c r="Q33" s="250"/>
      <c r="R33" s="250"/>
      <c r="S33" s="250"/>
      <c r="T33" s="250"/>
      <c r="U33" s="250"/>
      <c r="V33" s="250"/>
      <c r="W33" s="250"/>
      <c r="X33" s="250"/>
      <c r="Y33" s="250"/>
      <c r="Z33" s="250"/>
      <c r="AA33" s="250"/>
      <c r="AB33" s="250"/>
      <c r="AC33" s="250"/>
    </row>
    <row r="34" spans="1:32" ht="20.149999999999999" customHeight="1">
      <c r="A34" s="25"/>
      <c r="B34" s="217"/>
      <c r="C34" s="245"/>
      <c r="D34" s="246" t="s">
        <v>114</v>
      </c>
      <c r="E34" s="247" t="s">
        <v>118</v>
      </c>
      <c r="F34" s="247">
        <v>33.799999999999997</v>
      </c>
      <c r="G34" s="247" t="s">
        <v>118</v>
      </c>
      <c r="H34" s="247" t="s">
        <v>118</v>
      </c>
      <c r="I34" s="247" t="s">
        <v>118</v>
      </c>
      <c r="J34" s="247" t="s">
        <v>118</v>
      </c>
      <c r="K34" s="247" t="s">
        <v>118</v>
      </c>
      <c r="L34" s="230" t="s">
        <v>95</v>
      </c>
      <c r="M34" s="229" t="s">
        <v>95</v>
      </c>
      <c r="N34" s="216"/>
      <c r="P34" s="250"/>
      <c r="Q34" s="250"/>
      <c r="R34" s="250"/>
      <c r="S34" s="250"/>
      <c r="T34" s="250"/>
      <c r="U34" s="250"/>
      <c r="V34" s="250"/>
      <c r="W34" s="250"/>
      <c r="X34" s="250"/>
      <c r="Y34" s="250"/>
      <c r="Z34" s="250"/>
      <c r="AA34" s="250"/>
      <c r="AB34" s="250"/>
      <c r="AC34" s="250"/>
    </row>
    <row r="35" spans="1:32" ht="20.149999999999999" customHeight="1">
      <c r="A35" s="25"/>
      <c r="B35" s="232" t="s">
        <v>115</v>
      </c>
      <c r="C35" s="291" t="s">
        <v>116</v>
      </c>
      <c r="D35" s="292"/>
      <c r="E35" s="249">
        <v>1529.6488959999999</v>
      </c>
      <c r="F35" s="249">
        <v>1761.5983999999999</v>
      </c>
      <c r="G35" s="249">
        <v>1209.2160800000001</v>
      </c>
      <c r="H35" s="249">
        <v>1394.8689399999998</v>
      </c>
      <c r="I35" s="249">
        <v>1551.9010900000001</v>
      </c>
      <c r="J35" s="249">
        <v>1730.6599700000002</v>
      </c>
      <c r="K35" s="249">
        <v>1361.8146400000001</v>
      </c>
      <c r="L35" s="215">
        <f>M35/J35</f>
        <v>-0.21312408930334251</v>
      </c>
      <c r="M35" s="214">
        <f>K35-J35</f>
        <v>-368.8453300000001</v>
      </c>
      <c r="N35" s="216"/>
      <c r="O35" s="250"/>
      <c r="P35" s="250"/>
      <c r="Q35" s="250"/>
      <c r="R35" s="250"/>
      <c r="S35" s="250"/>
      <c r="T35" s="250"/>
      <c r="U35" s="250"/>
      <c r="V35" s="250"/>
      <c r="W35" s="250"/>
      <c r="X35" s="250"/>
      <c r="Y35" s="250"/>
      <c r="Z35" s="250"/>
      <c r="AA35" s="250"/>
      <c r="AB35" s="250"/>
      <c r="AC35" s="250"/>
    </row>
    <row r="36" spans="1:32" ht="20.149999999999999" customHeight="1">
      <c r="A36" s="25"/>
      <c r="B36" s="235" t="s">
        <v>117</v>
      </c>
      <c r="C36" s="294" t="s">
        <v>116</v>
      </c>
      <c r="D36" s="295"/>
      <c r="E36" s="241">
        <v>90.162261999999984</v>
      </c>
      <c r="F36" s="241">
        <v>91.290360000000007</v>
      </c>
      <c r="G36" s="241">
        <v>72.559380000000004</v>
      </c>
      <c r="H36" s="241">
        <v>74.320539999999994</v>
      </c>
      <c r="I36" s="241">
        <v>109.40445999999999</v>
      </c>
      <c r="J36" s="241">
        <v>103.23657</v>
      </c>
      <c r="K36" s="241">
        <v>119.29614000000001</v>
      </c>
      <c r="L36" s="230">
        <f>M36/J36</f>
        <v>0.15556086375206002</v>
      </c>
      <c r="M36" s="229">
        <f>K36-J36</f>
        <v>16.059570000000008</v>
      </c>
      <c r="N36" s="216"/>
      <c r="P36" s="250"/>
      <c r="Q36" s="250"/>
      <c r="R36" s="250"/>
      <c r="S36" s="250"/>
      <c r="T36" s="250"/>
      <c r="U36" s="250"/>
      <c r="V36" s="250"/>
      <c r="W36" s="250"/>
      <c r="X36" s="250"/>
      <c r="Y36" s="250"/>
      <c r="Z36" s="250"/>
      <c r="AA36" s="250"/>
    </row>
    <row r="37" spans="1:32" ht="20.149999999999999" customHeight="1">
      <c r="A37" s="25"/>
      <c r="B37" s="287" t="s">
        <v>37</v>
      </c>
      <c r="C37" s="288"/>
      <c r="D37" s="288"/>
      <c r="E37" s="237"/>
      <c r="F37" s="238"/>
      <c r="G37" s="238"/>
      <c r="H37" s="238"/>
      <c r="I37" s="238"/>
      <c r="J37" s="238"/>
      <c r="K37" s="238"/>
      <c r="L37" s="239"/>
      <c r="M37" s="240"/>
      <c r="N37" s="216"/>
      <c r="P37" s="250"/>
      <c r="Q37" s="250"/>
      <c r="R37" s="250"/>
      <c r="S37" s="250"/>
      <c r="T37" s="250"/>
      <c r="U37" s="250"/>
      <c r="V37" s="250"/>
      <c r="W37" s="250"/>
      <c r="X37" s="250"/>
      <c r="Y37" s="250"/>
      <c r="Z37" s="250"/>
      <c r="AA37" s="250"/>
    </row>
    <row r="38" spans="1:32" ht="20.149999999999999" customHeight="1">
      <c r="A38" s="25"/>
      <c r="B38" s="289" t="s">
        <v>107</v>
      </c>
      <c r="C38" s="291" t="s">
        <v>120</v>
      </c>
      <c r="D38" s="292"/>
      <c r="E38" s="214">
        <v>256.88</v>
      </c>
      <c r="F38" s="214">
        <v>275.2</v>
      </c>
      <c r="G38" s="214">
        <v>249.60000000000002</v>
      </c>
      <c r="H38" s="214">
        <v>258.3</v>
      </c>
      <c r="I38" s="214">
        <v>255</v>
      </c>
      <c r="J38" s="214">
        <v>246.3</v>
      </c>
      <c r="K38" s="214">
        <v>265.3</v>
      </c>
      <c r="L38" s="215">
        <f>M38/J38</f>
        <v>7.714169711733658E-2</v>
      </c>
      <c r="M38" s="214">
        <f>K38-J38</f>
        <v>19</v>
      </c>
      <c r="N38" s="216"/>
      <c r="P38" s="250"/>
      <c r="Q38" s="250"/>
      <c r="R38" s="250"/>
      <c r="S38" s="250"/>
      <c r="T38" s="250"/>
      <c r="U38" s="250"/>
      <c r="V38" s="250"/>
      <c r="W38" s="250"/>
      <c r="X38" s="250"/>
      <c r="Y38" s="250"/>
      <c r="Z38" s="250"/>
      <c r="AA38" s="250"/>
    </row>
    <row r="39" spans="1:32" ht="20.149999999999999" customHeight="1">
      <c r="A39" s="25"/>
      <c r="B39" s="290"/>
      <c r="C39" s="294" t="s">
        <v>112</v>
      </c>
      <c r="D39" s="295"/>
      <c r="E39" s="241">
        <v>43.02</v>
      </c>
      <c r="F39" s="241">
        <v>42.3</v>
      </c>
      <c r="G39" s="241">
        <v>74.100000000000009</v>
      </c>
      <c r="H39" s="241">
        <v>45.300000000000004</v>
      </c>
      <c r="I39" s="241">
        <v>31.800000000000004</v>
      </c>
      <c r="J39" s="241">
        <v>21.6</v>
      </c>
      <c r="K39" s="241">
        <v>35.9</v>
      </c>
      <c r="L39" s="234">
        <f t="shared" ref="L39:L41" si="4">M39/J39</f>
        <v>0.66203703703703687</v>
      </c>
      <c r="M39" s="241">
        <f t="shared" ref="M39:M41" si="5">K39-J39</f>
        <v>14.299999999999997</v>
      </c>
      <c r="N39" s="216"/>
      <c r="P39" s="2"/>
      <c r="Q39" s="2"/>
      <c r="R39" s="2"/>
      <c r="S39" s="7"/>
      <c r="T39" s="7"/>
      <c r="U39" s="7"/>
      <c r="V39" s="7"/>
      <c r="W39" s="7"/>
      <c r="X39" s="7"/>
      <c r="Y39" s="7"/>
      <c r="Z39" s="7"/>
      <c r="AA39" s="7"/>
    </row>
    <row r="40" spans="1:32" ht="20.149999999999999" customHeight="1">
      <c r="A40" s="25"/>
      <c r="B40" s="232" t="s">
        <v>115</v>
      </c>
      <c r="C40" s="291" t="s">
        <v>116</v>
      </c>
      <c r="D40" s="292"/>
      <c r="E40" s="249">
        <v>9.9578220000000002</v>
      </c>
      <c r="F40" s="249">
        <v>11.267240000000001</v>
      </c>
      <c r="G40" s="249">
        <v>12.921200000000001</v>
      </c>
      <c r="H40" s="249">
        <v>11.86074</v>
      </c>
      <c r="I40" s="249">
        <v>7.1033099999999996</v>
      </c>
      <c r="J40" s="249">
        <v>6.6366199999999989</v>
      </c>
      <c r="K40" s="249">
        <v>7.7908100000000005</v>
      </c>
      <c r="L40" s="215">
        <f t="shared" si="4"/>
        <v>0.17391232283903579</v>
      </c>
      <c r="M40" s="249">
        <f t="shared" si="5"/>
        <v>1.1541900000000016</v>
      </c>
      <c r="N40" s="251"/>
      <c r="P40" s="2"/>
      <c r="Q40" s="2"/>
      <c r="R40" s="2"/>
      <c r="S40" s="7"/>
      <c r="T40" s="7"/>
      <c r="U40" s="7"/>
      <c r="V40" s="7"/>
      <c r="W40" s="7"/>
      <c r="X40" s="7"/>
      <c r="Y40" s="7"/>
      <c r="Z40" s="7"/>
      <c r="AA40" s="7"/>
    </row>
    <row r="41" spans="1:32" ht="20.149999999999999" customHeight="1">
      <c r="A41" s="25"/>
      <c r="B41" s="232" t="s">
        <v>117</v>
      </c>
      <c r="C41" s="297" t="s">
        <v>116</v>
      </c>
      <c r="D41" s="298"/>
      <c r="E41" s="252">
        <v>54.728459999999998</v>
      </c>
      <c r="F41" s="252">
        <v>23.706559999999996</v>
      </c>
      <c r="G41" s="252">
        <v>27.729509999999998</v>
      </c>
      <c r="H41" s="252">
        <v>117.63441</v>
      </c>
      <c r="I41" s="252">
        <v>84.280699999999982</v>
      </c>
      <c r="J41" s="252">
        <v>20.291120000000003</v>
      </c>
      <c r="K41" s="252">
        <v>54.241870000000006</v>
      </c>
      <c r="L41" s="253">
        <f t="shared" si="4"/>
        <v>1.6731826532985856</v>
      </c>
      <c r="M41" s="252">
        <f t="shared" si="5"/>
        <v>33.950749999999999</v>
      </c>
      <c r="N41" s="222"/>
      <c r="P41" s="7"/>
      <c r="Q41" s="2"/>
      <c r="R41" s="2"/>
      <c r="S41" s="7"/>
      <c r="T41" s="7"/>
      <c r="U41" s="7"/>
      <c r="V41" s="7"/>
      <c r="W41" s="7"/>
      <c r="X41" s="7"/>
      <c r="Y41" s="7"/>
      <c r="Z41" s="7"/>
      <c r="AA41" s="7"/>
    </row>
    <row r="42" spans="1:32" ht="5.15" customHeight="1">
      <c r="A42" s="25"/>
      <c r="B42" s="254"/>
      <c r="C42" s="255"/>
      <c r="D42" s="255"/>
      <c r="E42" s="256"/>
      <c r="F42" s="257"/>
      <c r="G42" s="257"/>
      <c r="H42" s="257"/>
      <c r="I42" s="257"/>
      <c r="J42" s="257"/>
      <c r="K42" s="257"/>
      <c r="L42" s="258"/>
      <c r="M42" s="259"/>
      <c r="P42" s="7"/>
      <c r="Q42" s="2"/>
      <c r="R42" s="2"/>
      <c r="S42" s="7"/>
      <c r="T42" s="7"/>
      <c r="U42" s="7"/>
      <c r="V42" s="7"/>
      <c r="W42" s="7"/>
      <c r="X42" s="7"/>
      <c r="Y42" s="7"/>
      <c r="Z42" s="7"/>
      <c r="AA42" s="7"/>
    </row>
    <row r="43" spans="1:32" ht="17.5">
      <c r="A43" s="25"/>
      <c r="B43" s="299" t="s">
        <v>121</v>
      </c>
      <c r="C43" s="299"/>
      <c r="D43" s="299"/>
      <c r="E43" s="260"/>
      <c r="F43" s="261"/>
      <c r="G43" s="261"/>
      <c r="H43" s="261"/>
      <c r="I43" s="261"/>
      <c r="J43" s="261"/>
      <c r="K43" s="261"/>
      <c r="L43" s="262"/>
      <c r="M43" s="260"/>
      <c r="P43" s="7"/>
      <c r="Q43" s="2"/>
      <c r="R43" s="2"/>
      <c r="S43" s="7"/>
      <c r="T43" s="7"/>
      <c r="U43" s="7"/>
      <c r="V43" s="7"/>
      <c r="W43" s="7"/>
      <c r="X43" s="7"/>
      <c r="Y43" s="7"/>
      <c r="Z43" s="7"/>
      <c r="AA43" s="7"/>
    </row>
    <row r="44" spans="1:32" ht="10.5" customHeight="1">
      <c r="A44" s="25"/>
      <c r="B44" s="263"/>
      <c r="C44" s="264"/>
      <c r="D44" s="264"/>
      <c r="E44" s="260"/>
      <c r="F44" s="265"/>
      <c r="G44" s="261"/>
      <c r="H44" s="261"/>
      <c r="I44" s="261"/>
      <c r="J44" s="261"/>
      <c r="K44" s="261"/>
      <c r="L44" s="262"/>
      <c r="M44" s="260"/>
      <c r="P44" s="7"/>
      <c r="Q44" s="2"/>
      <c r="R44" s="2"/>
      <c r="S44" s="7"/>
      <c r="T44" s="7"/>
      <c r="U44" s="7"/>
      <c r="V44" s="7"/>
      <c r="W44" s="7"/>
      <c r="X44" s="7"/>
      <c r="Y44" s="7"/>
      <c r="Z44" s="7"/>
      <c r="AA44" s="7"/>
    </row>
    <row r="45" spans="1:32" s="7" customFormat="1" ht="32.15" customHeight="1">
      <c r="B45" s="300" t="s">
        <v>122</v>
      </c>
      <c r="C45" s="300"/>
      <c r="D45" s="300"/>
      <c r="E45" s="300"/>
      <c r="F45" s="300"/>
      <c r="G45" s="300"/>
      <c r="H45" s="300"/>
      <c r="I45" s="300"/>
      <c r="J45" s="300"/>
      <c r="K45" s="300"/>
      <c r="L45" s="300"/>
      <c r="M45" s="300"/>
      <c r="N45" s="2"/>
      <c r="O45" s="2"/>
      <c r="P45" s="2"/>
      <c r="Q45" s="2"/>
      <c r="R45" s="2"/>
      <c r="S45" s="2"/>
      <c r="V45" s="2"/>
      <c r="W45" s="2"/>
    </row>
    <row r="46" spans="1:32" s="7" customFormat="1" ht="16.5" customHeight="1" thickBot="1">
      <c r="B46" s="71" t="s">
        <v>123</v>
      </c>
      <c r="C46" s="266"/>
      <c r="D46" s="266"/>
      <c r="E46" s="266"/>
      <c r="F46" s="267"/>
      <c r="G46" s="267"/>
      <c r="H46" s="267"/>
      <c r="I46" s="267"/>
      <c r="J46" s="267"/>
      <c r="K46" s="267"/>
      <c r="L46" s="266"/>
      <c r="M46" s="266"/>
      <c r="N46" s="2"/>
      <c r="O46" s="268"/>
      <c r="P46" s="268"/>
      <c r="Q46" s="268"/>
      <c r="S46" s="187"/>
      <c r="T46" s="187"/>
      <c r="U46" s="187"/>
      <c r="V46" s="187"/>
      <c r="W46" s="187"/>
      <c r="X46" s="187"/>
      <c r="Y46" s="187"/>
      <c r="Z46" s="187"/>
      <c r="AA46" s="187"/>
      <c r="AB46" s="187"/>
      <c r="AC46" s="187"/>
      <c r="AD46" s="187"/>
      <c r="AE46" s="187"/>
      <c r="AF46" s="187"/>
    </row>
    <row r="47" spans="1:32" s="7" customFormat="1" ht="15.65" customHeight="1">
      <c r="B47" s="301" t="s">
        <v>124</v>
      </c>
      <c r="C47" s="301"/>
      <c r="D47" s="301"/>
      <c r="E47" s="301"/>
      <c r="F47" s="301"/>
      <c r="G47" s="301"/>
      <c r="H47" s="301"/>
      <c r="I47" s="269"/>
      <c r="J47" s="269"/>
      <c r="K47" s="269"/>
      <c r="L47" s="270"/>
      <c r="M47" s="270"/>
      <c r="N47" s="2"/>
      <c r="O47" s="268"/>
      <c r="P47" s="268"/>
      <c r="Q47" s="268"/>
      <c r="S47" s="187"/>
      <c r="T47" s="187"/>
      <c r="U47" s="187"/>
      <c r="V47" s="187"/>
      <c r="W47" s="187"/>
      <c r="X47" s="187"/>
      <c r="Y47" s="187"/>
      <c r="Z47" s="187"/>
      <c r="AA47" s="187"/>
      <c r="AB47" s="187"/>
      <c r="AC47" s="187"/>
      <c r="AD47" s="187"/>
      <c r="AE47" s="187"/>
      <c r="AF47" s="187"/>
    </row>
    <row r="48" spans="1:32" s="7" customFormat="1">
      <c r="B48" s="271" t="s">
        <v>125</v>
      </c>
      <c r="C48" s="266"/>
      <c r="D48" s="266"/>
      <c r="E48" s="266"/>
      <c r="F48" s="267"/>
      <c r="G48" s="267"/>
      <c r="H48" s="267"/>
      <c r="I48" s="267"/>
      <c r="J48" s="267"/>
      <c r="K48" s="267"/>
      <c r="L48" s="266"/>
      <c r="M48" s="266"/>
      <c r="N48" s="2"/>
      <c r="O48" s="268"/>
      <c r="P48" s="268"/>
      <c r="Q48" s="268"/>
      <c r="S48" s="2"/>
      <c r="T48" s="2"/>
      <c r="U48" s="187"/>
      <c r="V48" s="2"/>
      <c r="W48" s="187"/>
      <c r="X48" s="187"/>
      <c r="Y48" s="187"/>
      <c r="Z48" s="187"/>
      <c r="AA48" s="187"/>
      <c r="AB48" s="187"/>
      <c r="AC48" s="187"/>
      <c r="AD48" s="187"/>
      <c r="AE48" s="187"/>
      <c r="AF48" s="187"/>
    </row>
    <row r="49" spans="2:32" s="7" customFormat="1">
      <c r="B49" s="271" t="s">
        <v>126</v>
      </c>
      <c r="C49" s="266"/>
      <c r="D49" s="266"/>
      <c r="E49" s="266"/>
      <c r="F49" s="267"/>
      <c r="G49" s="267"/>
      <c r="H49" s="267"/>
      <c r="I49" s="267"/>
      <c r="J49" s="267"/>
      <c r="K49" s="267"/>
      <c r="L49" s="266"/>
      <c r="M49" s="266"/>
      <c r="N49" s="2"/>
      <c r="O49" s="268"/>
      <c r="P49" s="268"/>
      <c r="Q49" s="268"/>
      <c r="S49" s="2"/>
      <c r="T49" s="2"/>
      <c r="U49" s="187"/>
      <c r="V49" s="2"/>
      <c r="W49" s="187"/>
      <c r="X49" s="187"/>
      <c r="Y49" s="187"/>
      <c r="Z49" s="187"/>
      <c r="AA49" s="187"/>
      <c r="AB49" s="187"/>
      <c r="AC49" s="187"/>
      <c r="AD49" s="187"/>
      <c r="AE49" s="187"/>
      <c r="AF49" s="187"/>
    </row>
    <row r="50" spans="2:32" s="7" customFormat="1">
      <c r="B50" s="271" t="s">
        <v>127</v>
      </c>
      <c r="C50" s="266"/>
      <c r="D50" s="266"/>
      <c r="E50" s="266"/>
      <c r="F50" s="267"/>
      <c r="G50" s="267"/>
      <c r="H50" s="267"/>
      <c r="I50" s="267"/>
      <c r="J50" s="267"/>
      <c r="K50" s="267"/>
      <c r="L50" s="266"/>
      <c r="M50" s="266"/>
      <c r="N50" s="2"/>
      <c r="O50" s="268"/>
      <c r="P50" s="268"/>
      <c r="Q50" s="268"/>
      <c r="S50" s="187"/>
      <c r="T50" s="187"/>
      <c r="U50" s="187"/>
      <c r="V50" s="187"/>
      <c r="W50" s="187"/>
      <c r="X50" s="187"/>
      <c r="Y50" s="187"/>
      <c r="Z50" s="187"/>
      <c r="AA50" s="187"/>
      <c r="AB50" s="187"/>
      <c r="AC50" s="187"/>
      <c r="AD50" s="187"/>
      <c r="AE50" s="187"/>
      <c r="AF50" s="187"/>
    </row>
    <row r="51" spans="2:32" ht="15.65" customHeight="1" thickBot="1">
      <c r="B51" s="272" t="s">
        <v>128</v>
      </c>
      <c r="C51" s="71"/>
      <c r="D51" s="71"/>
      <c r="E51" s="71"/>
      <c r="F51" s="71"/>
      <c r="G51" s="71"/>
      <c r="H51" s="71"/>
      <c r="I51" s="71"/>
      <c r="J51" s="71"/>
      <c r="K51" s="71"/>
      <c r="L51" s="71"/>
      <c r="M51" s="266"/>
    </row>
    <row r="52" spans="2:32" ht="15.65" customHeight="1">
      <c r="B52" s="301" t="s">
        <v>129</v>
      </c>
      <c r="C52" s="301"/>
      <c r="D52" s="301"/>
      <c r="E52" s="301"/>
      <c r="F52" s="301"/>
      <c r="G52" s="301"/>
      <c r="H52" s="301"/>
      <c r="I52" s="269"/>
      <c r="J52" s="269"/>
      <c r="K52" s="269"/>
      <c r="L52" s="273"/>
      <c r="M52" s="273"/>
    </row>
    <row r="53" spans="2:32" ht="15" customHeight="1">
      <c r="B53" s="296" t="s">
        <v>130</v>
      </c>
      <c r="C53" s="296"/>
      <c r="D53" s="296"/>
      <c r="E53" s="296"/>
      <c r="F53" s="296"/>
      <c r="G53" s="296"/>
      <c r="H53" s="296"/>
      <c r="I53" s="296"/>
      <c r="J53" s="296"/>
      <c r="K53" s="296"/>
      <c r="L53" s="296"/>
      <c r="M53" s="296"/>
      <c r="N53" s="2"/>
      <c r="O53" s="2"/>
      <c r="P53" s="2"/>
      <c r="Q53" s="2"/>
      <c r="R53" s="2"/>
    </row>
    <row r="54" spans="2:32">
      <c r="B54" s="296"/>
      <c r="C54" s="296"/>
      <c r="D54" s="296"/>
      <c r="E54" s="296"/>
      <c r="F54" s="296"/>
      <c r="G54" s="296"/>
      <c r="H54" s="296"/>
      <c r="I54" s="296"/>
      <c r="J54" s="296"/>
      <c r="K54" s="296"/>
      <c r="L54" s="296"/>
      <c r="M54" s="296"/>
    </row>
    <row r="55" spans="2:32">
      <c r="B55" s="296"/>
      <c r="C55" s="296"/>
      <c r="D55" s="296"/>
      <c r="E55" s="296"/>
      <c r="F55" s="296"/>
      <c r="G55" s="296"/>
      <c r="H55" s="296"/>
      <c r="I55" s="296"/>
      <c r="J55" s="296"/>
      <c r="K55" s="296"/>
      <c r="L55" s="296"/>
      <c r="M55" s="296"/>
    </row>
    <row r="56" spans="2:32" ht="14.5" customHeight="1">
      <c r="B56" s="272" t="s">
        <v>131</v>
      </c>
      <c r="C56" s="71"/>
      <c r="D56" s="71"/>
      <c r="E56" s="71"/>
      <c r="F56" s="71"/>
      <c r="G56" s="71"/>
      <c r="H56" s="71"/>
      <c r="I56" s="71"/>
      <c r="J56" s="71"/>
      <c r="K56" s="71"/>
      <c r="L56" s="71"/>
      <c r="M56" s="266"/>
    </row>
    <row r="57" spans="2:32" ht="3" customHeight="1" thickBot="1">
      <c r="B57" s="274"/>
      <c r="C57" s="274"/>
      <c r="D57" s="274"/>
      <c r="E57" s="274"/>
      <c r="F57" s="274"/>
      <c r="G57" s="274"/>
      <c r="H57" s="274"/>
      <c r="I57" s="274"/>
      <c r="J57" s="274"/>
      <c r="K57" s="274"/>
      <c r="L57" s="275"/>
      <c r="M57" s="275"/>
    </row>
  </sheetData>
  <sheetProtection algorithmName="SHA-512" hashValue="rA/BfDVgMnuRaa+IKD36GMo+iOL9RRf7Rv6sQqcZZjfFwuOMI1oYjopSwP0ZWW+1mSjIA1NeSJ9qTtBgkgdySQ==" saltValue="4kA6bCKfgZV4wZISxN+ptg==" spinCount="100000" sheet="1" objects="1" scenarios="1"/>
  <mergeCells count="36">
    <mergeCell ref="B53:M55"/>
    <mergeCell ref="C40:D40"/>
    <mergeCell ref="C41:D41"/>
    <mergeCell ref="B43:D43"/>
    <mergeCell ref="B45:M45"/>
    <mergeCell ref="B47:H47"/>
    <mergeCell ref="B52:H52"/>
    <mergeCell ref="C35:D35"/>
    <mergeCell ref="C36:D36"/>
    <mergeCell ref="B37:D37"/>
    <mergeCell ref="B38:B39"/>
    <mergeCell ref="C38:D38"/>
    <mergeCell ref="C39:D39"/>
    <mergeCell ref="C28:D28"/>
    <mergeCell ref="C29:D29"/>
    <mergeCell ref="B30:D30"/>
    <mergeCell ref="B31:B32"/>
    <mergeCell ref="C31:D31"/>
    <mergeCell ref="C32:D32"/>
    <mergeCell ref="B13:D13"/>
    <mergeCell ref="B14:B20"/>
    <mergeCell ref="C14:D14"/>
    <mergeCell ref="C18:D18"/>
    <mergeCell ref="P19:AC26"/>
    <mergeCell ref="C21:D21"/>
    <mergeCell ref="C22:D22"/>
    <mergeCell ref="B23:D23"/>
    <mergeCell ref="B24:B27"/>
    <mergeCell ref="C24:D24"/>
    <mergeCell ref="C25:D25"/>
    <mergeCell ref="E10:E11"/>
    <mergeCell ref="B6:M6"/>
    <mergeCell ref="B7:M7"/>
    <mergeCell ref="B8:M8"/>
    <mergeCell ref="B9:D9"/>
    <mergeCell ref="L9:M9"/>
  </mergeCells>
  <printOptions horizontalCentered="1" verticalCentered="1"/>
  <pageMargins left="0" right="0" top="0" bottom="0" header="0" footer="0"/>
  <pageSetup paperSize="9" scale="58"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UK supply and demand estimates</vt:lpstr>
      <vt:lpstr>Cumulative monthly statistics</vt:lpstr>
      <vt:lpstr>'Cumulative monthly statistics'!Print_Area</vt:lpstr>
      <vt:lpstr>'UK supply and demand estimates'!Print_Area</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 Askew</dc:creator>
  <cp:lastModifiedBy>Helen Plant</cp:lastModifiedBy>
  <cp:lastPrinted>2026-01-28T15:59:15Z</cp:lastPrinted>
  <dcterms:created xsi:type="dcterms:W3CDTF">2019-02-28T09:55:22Z</dcterms:created>
  <dcterms:modified xsi:type="dcterms:W3CDTF">2026-03-23T20:31:43Z</dcterms:modified>
</cp:coreProperties>
</file>